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auffage" sheetId="1" r:id="rId1"/>
    <sheet name="ECS " sheetId="2" r:id="rId2"/>
    <sheet name="Rénovation" sheetId="3" r:id="rId3"/>
    <sheet name="Liste" sheetId="4" r:id="rId4"/>
  </sheets>
  <definedNames>
    <definedName name="_xlnm.Print_Area" localSheetId="0">'Chauffage'!$A$1:$S$22</definedName>
    <definedName name="_xlnm.Print_Area" localSheetId="3">'Liste'!$B$1:$H$27</definedName>
  </definedNames>
  <calcPr fullCalcOnLoad="1"/>
</workbook>
</file>

<file path=xl/comments1.xml><?xml version="1.0" encoding="utf-8"?>
<comments xmlns="http://schemas.openxmlformats.org/spreadsheetml/2006/main">
  <authors>
    <author>cc</author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Indiquer la température de consigne intérieure. Par défaut = </t>
        </r>
        <r>
          <rPr>
            <b/>
            <sz val="8"/>
            <color indexed="8"/>
            <rFont val="Times New Roman"/>
            <family val="1"/>
          </rPr>
          <t xml:space="preserve">19°C
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Surface à chauffer. Par défault: 0 m²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Surface à chauffer. Par défault: 0 m²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>Indiquer la température minimum</t>
        </r>
        <r>
          <rPr>
            <b/>
            <sz val="8"/>
            <color indexed="8"/>
            <rFont val="Times New Roman"/>
            <family val="1"/>
          </rPr>
          <t xml:space="preserve"> de référence  en indiquant le signe </t>
        </r>
        <r>
          <rPr>
            <b/>
            <sz val="12"/>
            <color indexed="8"/>
            <rFont val="Times New Roman"/>
            <family val="1"/>
          </rPr>
          <t>+ ou -</t>
        </r>
        <r>
          <rPr>
            <b/>
            <sz val="8"/>
            <color indexed="8"/>
            <rFont val="Times New Roman"/>
            <family val="1"/>
          </rPr>
          <t xml:space="preserve"> . Par défaut = -7°C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Hauteur sous plafond moyenne. Par défaut: 2,5m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 xml:space="preserve">Hauteur sous plafond moyenne. Par défaut: 2,5m
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Hauteur sous plafond moyenne. Par défaut: 2,5m</t>
        </r>
      </text>
    </comment>
    <comment ref="O6" authorId="0">
      <text>
        <r>
          <rPr>
            <sz val="8"/>
            <color indexed="8"/>
            <rFont val="Times New Roman"/>
            <family val="1"/>
          </rPr>
          <t xml:space="preserve">Hauteur sous plafond moyenne. Par défaut: 2,5m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Indiquer le DJU du lieu du projet. Par défaut: </t>
        </r>
        <r>
          <rPr>
            <b/>
            <sz val="8"/>
            <color indexed="8"/>
            <rFont val="Times New Roman"/>
            <family val="1"/>
          </rPr>
          <t xml:space="preserve">2400
Attention: tenir compte de l'éventuelle correction due à l'altitude ou à la proximité de l'océan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Coefficient d'isolation. </t>
        </r>
        <r>
          <rPr>
            <b/>
            <sz val="8"/>
            <color indexed="8"/>
            <rFont val="Times New Roman"/>
            <family val="1"/>
          </rPr>
          <t>Par défaut  0,81</t>
        </r>
        <r>
          <rPr>
            <sz val="8"/>
            <color indexed="8"/>
            <rFont val="Times New Roman"/>
            <family val="1"/>
          </rPr>
          <t>. Cette valeur n'est plus utilisée dans la RT 2000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>Indique le niveau d'isolation du projet.</t>
        </r>
        <r>
          <rPr>
            <b/>
            <sz val="8"/>
            <color indexed="8"/>
            <rFont val="Times New Roman"/>
            <family val="1"/>
          </rPr>
          <t xml:space="preserve"> Ce coefficient n'est pas utiliser dans les calculs de déperditions RT 2000. </t>
        </r>
        <r>
          <rPr>
            <sz val="8"/>
            <color indexed="8"/>
            <rFont val="Times New Roman"/>
            <family val="1"/>
          </rPr>
          <t>Par défaut :</t>
        </r>
        <r>
          <rPr>
            <b/>
            <sz val="8"/>
            <color indexed="8"/>
            <rFont val="Times New Roman"/>
            <family val="1"/>
          </rPr>
          <t xml:space="preserve"> 0,81</t>
        </r>
      </text>
    </comment>
    <comment ref="M8" authorId="0">
      <text>
        <r>
          <rPr>
            <sz val="8"/>
            <color indexed="8"/>
            <rFont val="Times New Roman"/>
            <family val="1"/>
          </rPr>
          <t xml:space="preserve">Coefficient d'isolation. </t>
        </r>
        <r>
          <rPr>
            <b/>
            <sz val="8"/>
            <color indexed="8"/>
            <rFont val="Times New Roman"/>
            <family val="1"/>
          </rPr>
          <t>Par défaut  0,81</t>
        </r>
        <r>
          <rPr>
            <sz val="8"/>
            <color indexed="8"/>
            <rFont val="Times New Roman"/>
            <family val="1"/>
          </rPr>
          <t>. Cette valeur n'est plus utilisée dans la RT 2000</t>
        </r>
      </text>
    </comment>
    <comment ref="O8" authorId="0">
      <text>
        <r>
          <rPr>
            <sz val="8"/>
            <color indexed="8"/>
            <rFont val="Times New Roman"/>
            <family val="1"/>
          </rPr>
          <t>Indique le niveau d'isolation du projet.</t>
        </r>
        <r>
          <rPr>
            <b/>
            <sz val="8"/>
            <color indexed="8"/>
            <rFont val="Times New Roman"/>
            <family val="1"/>
          </rPr>
          <t xml:space="preserve"> Ce coefficient n'est pas utiliser dans les calculs de déperditions RT 2000. </t>
        </r>
        <r>
          <rPr>
            <sz val="8"/>
            <color indexed="8"/>
            <rFont val="Times New Roman"/>
            <family val="1"/>
          </rPr>
          <t>Par défaut :</t>
        </r>
        <r>
          <rPr>
            <b/>
            <sz val="8"/>
            <color indexed="8"/>
            <rFont val="Times New Roman"/>
            <family val="1"/>
          </rPr>
          <t xml:space="preserve"> 0,81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Cette "marge de sécurité" ne doit pas être trop importante sous peine de pénaliser le fonctionnement du générateur et de favoriser les cours cycles. Par défaut +20%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Renseigner le prix au litre et en € du Fioul domestique
</t>
        </r>
      </text>
    </comment>
    <comment ref="F17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Renseigner le prix du Kwh en € du gaz naturel
</t>
        </r>
      </text>
    </comment>
    <comment ref="F18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Renseigner le prix en € du Kg de propane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>Prix moyen du kwh, heure pleine /  heure creuse.en €</t>
        </r>
      </text>
    </comment>
    <comment ref="F20" authorId="0">
      <text>
        <r>
          <rPr>
            <sz val="8"/>
            <color indexed="8"/>
            <rFont val="Times New Roman"/>
            <family val="1"/>
          </rPr>
          <t xml:space="preserve">Ce coefficient de performance est le COP moyen annuel.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Ceci est le COP moyen annuel.Le COP d'un générateur air/eau tient compte des périodes de dégivrage et de l'utilisation des appoints électriques
</t>
        </r>
      </text>
    </comment>
  </commentList>
</comments>
</file>

<file path=xl/comments2.xml><?xml version="1.0" encoding="utf-8"?>
<comments xmlns="http://schemas.openxmlformats.org/spreadsheetml/2006/main">
  <authors>
    <author>cc</author>
  </authors>
  <commentList>
    <comment ref="B5" authorId="0">
      <text>
        <r>
          <rPr>
            <sz val="8"/>
            <color indexed="8"/>
            <rFont val="Times New Roman"/>
            <family val="1"/>
          </rPr>
          <t>Indiquer le nombre d'adultes composant le foyer.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>Indiquer le nombre d'enfants composant le foyer</t>
        </r>
      </text>
    </comment>
    <comment ref="S11" authorId="0">
      <text>
        <r>
          <rPr>
            <sz val="8"/>
            <color indexed="8"/>
            <rFont val="Times New Roman"/>
            <family val="1"/>
          </rPr>
          <t xml:space="preserve">Ce pourcentage est la part effectivement produite par les capteurs solaires. Variable suivant la position géographique et la surface de panneaux en service.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Renseigner le prix au litre et en € du Fioul domestique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Renseigner le prix du Kwh en € du gaz naturel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Renseigner le prix en € du Kg de propane
</t>
        </r>
      </text>
    </comment>
    <comment ref="F15" authorId="0">
      <text>
        <r>
          <rPr>
            <sz val="8"/>
            <color indexed="8"/>
            <rFont val="Times New Roman"/>
            <family val="1"/>
          </rPr>
          <t xml:space="preserve">Attention : Ceci n'est pas le rendement de combustion, mais le rendement moyen de l'installation.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Prix moyen du kwh, heure pleine / heure creuse. En €
</t>
        </r>
      </text>
    </comment>
    <comment ref="F16" authorId="0">
      <text>
        <r>
          <rPr>
            <sz val="8"/>
            <color indexed="8"/>
            <rFont val="Times New Roman"/>
            <family val="1"/>
          </rPr>
          <t xml:space="preserve">Ce coefficient de performance est le COP moyen annuel.
</t>
        </r>
      </text>
    </comment>
    <comment ref="F17" authorId="0">
      <text>
        <r>
          <rPr>
            <sz val="8"/>
            <color indexed="8"/>
            <rFont val="Times New Roman"/>
            <family val="1"/>
          </rPr>
          <t xml:space="preserve">Ceci est le COP moyen annuel.Le COP d'un générateur air/eau tient compte des périodes de dégivrage et de l'utilisation des appoints électriques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>Prix du Kwh, heure creuse. En €</t>
        </r>
      </text>
    </comment>
    <comment ref="F18" authorId="0">
      <text>
        <r>
          <rPr>
            <sz val="8"/>
            <color indexed="8"/>
            <rFont val="Times New Roman"/>
            <family val="1"/>
          </rPr>
          <t xml:space="preserve">Ce rendement tient compte des pertes du au refroidissement du ballon
</t>
        </r>
      </text>
    </comment>
  </commentList>
</comments>
</file>

<file path=xl/comments3.xml><?xml version="1.0" encoding="utf-8"?>
<comments xmlns="http://schemas.openxmlformats.org/spreadsheetml/2006/main">
  <authors>
    <author>cc</author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Indiquer le DJU de la station météo de référence
Par défaut: </t>
        </r>
        <r>
          <rPr>
            <b/>
            <sz val="8"/>
            <color indexed="8"/>
            <rFont val="Times New Roman"/>
            <family val="1"/>
          </rPr>
          <t>2400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Indiquer la température extérieure de référence en tenant compte des éléments de corrections: Altitudes, distance à la mer etc...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Indiquer l'altitude du lieu ou se trouve le batiment
Par défaut </t>
        </r>
        <r>
          <rPr>
            <b/>
            <sz val="8"/>
            <color indexed="8"/>
            <rFont val="Times New Roman"/>
            <family val="1"/>
          </rPr>
          <t>100 mètres</t>
        </r>
      </text>
    </comment>
    <comment ref="L13" authorId="0">
      <text>
        <r>
          <rPr>
            <sz val="8"/>
            <color indexed="8"/>
            <rFont val="Times New Roman"/>
            <family val="1"/>
          </rPr>
          <t xml:space="preserve">Indiquer la consigne de température EFFECTIVE du batiment.
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 xml:space="preserve">Indiquer la distance de l'océan si il est à - de 50 kms
</t>
        </r>
      </text>
    </comment>
    <comment ref="L14" authorId="0">
      <text>
        <r>
          <rPr>
            <sz val="8"/>
            <color indexed="8"/>
            <rFont val="Times New Roman"/>
            <family val="1"/>
          </rPr>
          <t>Indiquer le nombre de personne composant la famille: Parents + enfants</t>
        </r>
      </text>
    </comment>
    <comment ref="D35" authorId="0">
      <text>
        <r>
          <rPr>
            <b/>
            <sz val="8"/>
            <color indexed="8"/>
            <rFont val="Times New Roman"/>
            <family val="1"/>
          </rPr>
          <t>Reporter la conso réelle indiquée sur la feuille ECS (onglet ECS).</t>
        </r>
      </text>
    </comment>
    <comment ref="I36" authorId="0">
      <text>
        <r>
          <rPr>
            <sz val="8"/>
            <color indexed="8"/>
            <rFont val="Times New Roman"/>
            <family val="1"/>
          </rPr>
          <t xml:space="preserve">Indiquer le nombre de stère utilisés annuellement pour le chauffage.Par défaut = 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Moyenne Française </t>
        </r>
        <r>
          <rPr>
            <sz val="8"/>
            <color indexed="8"/>
            <rFont val="Arial"/>
            <family val="0"/>
          </rPr>
          <t>±</t>
        </r>
        <r>
          <rPr>
            <sz val="8"/>
            <color indexed="8"/>
            <rFont val="Times New Roman"/>
            <family val="1"/>
          </rPr>
          <t xml:space="preserve"> 800 - 1000 kwh / an / foyer, augmentation de 100 - 150 kwh / personne au dela de deux. Par défaut = 800 kwh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Moyenne Française </t>
        </r>
        <r>
          <rPr>
            <sz val="8"/>
            <color indexed="8"/>
            <rFont val="Arial"/>
            <family val="0"/>
          </rPr>
          <t>±</t>
        </r>
        <r>
          <rPr>
            <sz val="8"/>
            <color indexed="8"/>
            <rFont val="Times New Roman"/>
            <family val="1"/>
          </rPr>
          <t xml:space="preserve"> 800 - 1000 kwh / an / foyer, augmentation de 100 - 150 kwh / personne au dela de deux. Par défaut = 800 kwh ou 120 kgs de propane (rend 50%).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Indiquer le rendement de l'installation. Par défaut </t>
        </r>
        <r>
          <rPr>
            <b/>
            <sz val="8"/>
            <color indexed="8"/>
            <rFont val="Times New Roman"/>
            <family val="1"/>
          </rPr>
          <t xml:space="preserve">0,75 pour chauffage ET production d'ECS.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Indiquer le rendement de l'installation. Par défaut </t>
        </r>
        <r>
          <rPr>
            <b/>
            <sz val="8"/>
            <color indexed="8"/>
            <rFont val="Times New Roman"/>
            <family val="1"/>
          </rPr>
          <t xml:space="preserve">0,75 pour chauffage ET production d'ECS.
</t>
        </r>
      </text>
    </comment>
    <comment ref="E50" authorId="0">
      <text>
        <r>
          <rPr>
            <sz val="8"/>
            <color indexed="8"/>
            <rFont val="Times New Roman"/>
            <family val="1"/>
          </rPr>
          <t xml:space="preserve">Indiquer le rendement de l'installation. Par défaut </t>
        </r>
        <r>
          <rPr>
            <b/>
            <sz val="8"/>
            <color indexed="8"/>
            <rFont val="Times New Roman"/>
            <family val="1"/>
          </rPr>
          <t xml:space="preserve">0,75 pour chauffage ET production d'ECS.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Coefficient de surpuissance. Doit tenir compte du type d'émmeteurs, des températures de fonctionnement, etc... </t>
        </r>
        <r>
          <rPr>
            <b/>
            <sz val="8"/>
            <color indexed="8"/>
            <rFont val="Times New Roman"/>
            <family val="1"/>
          </rPr>
          <t>Par défaut: 1,2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Coefficient de surpuissance. Doit tenir compte du type d'émmeteurs, des températures de fonctionnement, etc... </t>
        </r>
        <r>
          <rPr>
            <b/>
            <sz val="8"/>
            <color indexed="8"/>
            <rFont val="Times New Roman"/>
            <family val="1"/>
          </rPr>
          <t>Par défaut: 1,2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Coefficient de surpuissance. Doit tenir compte du type d'émmeteurs, des températures de fonctionnement, etc... </t>
        </r>
        <r>
          <rPr>
            <b/>
            <sz val="8"/>
            <color indexed="8"/>
            <rFont val="Times New Roman"/>
            <family val="1"/>
          </rPr>
          <t>Par défaut: 1,2</t>
        </r>
      </text>
    </comment>
  </commentList>
</comments>
</file>

<file path=xl/sharedStrings.xml><?xml version="1.0" encoding="utf-8"?>
<sst xmlns="http://schemas.openxmlformats.org/spreadsheetml/2006/main" count="264" uniqueCount="138">
  <si>
    <t>Estimation et bilan comparatif des énergies en chauffage</t>
  </si>
  <si>
    <t>Présentation du projet:</t>
  </si>
  <si>
    <t>NIVEAU 1</t>
  </si>
  <si>
    <t>NIVEAU 2</t>
  </si>
  <si>
    <t>Temp intérieure</t>
  </si>
  <si>
    <t>Surface</t>
  </si>
  <si>
    <t>m²</t>
  </si>
  <si>
    <t>Déperditions</t>
  </si>
  <si>
    <t>Temp extérieure</t>
  </si>
  <si>
    <t>HSP</t>
  </si>
  <si>
    <t>kw</t>
  </si>
  <si>
    <t>DJU</t>
  </si>
  <si>
    <t>Volume</t>
  </si>
  <si>
    <t>m³</t>
  </si>
  <si>
    <r>
      <t>Conso annuelle</t>
    </r>
    <r>
      <rPr>
        <sz val="10"/>
        <rFont val="Arial"/>
        <family val="0"/>
      </rPr>
      <t xml:space="preserve"> niveau 1 en kwh</t>
    </r>
  </si>
  <si>
    <r>
      <t>Conso annuelle</t>
    </r>
    <r>
      <rPr>
        <sz val="10"/>
        <rFont val="Arial"/>
        <family val="0"/>
      </rPr>
      <t xml:space="preserve"> niveau 2 en kwh</t>
    </r>
  </si>
  <si>
    <t>Station météo</t>
  </si>
  <si>
    <t>G =</t>
  </si>
  <si>
    <t>kwh</t>
  </si>
  <si>
    <t>Altitude</t>
  </si>
  <si>
    <t>Surpuissance</t>
  </si>
  <si>
    <t>Puissance installée NIVEAU 1</t>
  </si>
  <si>
    <t>Puissance installée NIVEAU 2</t>
  </si>
  <si>
    <t>Puissance TOTALE à installer</t>
  </si>
  <si>
    <t>Estimation de consommation totale annuelle</t>
  </si>
  <si>
    <t>Comparatif des coûts suivant les énergies</t>
  </si>
  <si>
    <t>Coût annuel</t>
  </si>
  <si>
    <t>Coût moyen /m²</t>
  </si>
  <si>
    <t>Quantité annuelle consommée</t>
  </si>
  <si>
    <t>en €uros</t>
  </si>
  <si>
    <t>Performance</t>
  </si>
  <si>
    <t>FOD</t>
  </si>
  <si>
    <t>€/litre</t>
  </si>
  <si>
    <t>€ /m²</t>
  </si>
  <si>
    <t>litres</t>
  </si>
  <si>
    <t>Gaz naturel</t>
  </si>
  <si>
    <t>€/kwh</t>
  </si>
  <si>
    <t>Propane</t>
  </si>
  <si>
    <t>€/kg</t>
  </si>
  <si>
    <t>kgs</t>
  </si>
  <si>
    <t>Geothermie</t>
  </si>
  <si>
    <t>Air eau</t>
  </si>
  <si>
    <t>Electricité par effet joule</t>
  </si>
  <si>
    <t>Estimation  et  bilan  comparatif des énergies en production  ECS</t>
  </si>
  <si>
    <t>Composition de la famille</t>
  </si>
  <si>
    <t>Températures des réseaux d'eau</t>
  </si>
  <si>
    <t>Durée d'utilisation annuelle</t>
  </si>
  <si>
    <t>Adultes</t>
  </si>
  <si>
    <t>Température eau froide</t>
  </si>
  <si>
    <t>°C</t>
  </si>
  <si>
    <t>Utilisation de l'eau chaude pendant</t>
  </si>
  <si>
    <t>jours</t>
  </si>
  <si>
    <t>Enfants</t>
  </si>
  <si>
    <t>Température eau chaude</t>
  </si>
  <si>
    <t>/ an</t>
  </si>
  <si>
    <t>Consommation journalière</t>
  </si>
  <si>
    <t>L</t>
  </si>
  <si>
    <t>Estimation de conso annuelle</t>
  </si>
  <si>
    <t>CAPTEURS SOLAIRES</t>
  </si>
  <si>
    <t>%</t>
  </si>
  <si>
    <t>Economie</t>
  </si>
  <si>
    <t>Reste à payer</t>
  </si>
  <si>
    <t>€</t>
  </si>
  <si>
    <t>COMPARAISON ET DIMENSIONNEMENT DES BESOINS THERMIQUES EN RÉNOVATION</t>
  </si>
  <si>
    <t>Localisation du chantier</t>
  </si>
  <si>
    <t>Nom :</t>
  </si>
  <si>
    <t>Prénom</t>
  </si>
  <si>
    <t>Adresse</t>
  </si>
  <si>
    <t>Code postal</t>
  </si>
  <si>
    <t>Ville</t>
  </si>
  <si>
    <t>Conditions climatiques et températures de base</t>
  </si>
  <si>
    <t>Température extérieure de base</t>
  </si>
  <si>
    <t>m</t>
  </si>
  <si>
    <t>Température intérieure de consigne</t>
  </si>
  <si>
    <t>Distance de l'océan</t>
  </si>
  <si>
    <t>km</t>
  </si>
  <si>
    <t>Composition familiale</t>
  </si>
  <si>
    <t>personnes</t>
  </si>
  <si>
    <t>Description du batiment</t>
  </si>
  <si>
    <t>Equivalent construction neuve</t>
  </si>
  <si>
    <t>Volume 1</t>
  </si>
  <si>
    <t>Volume 2</t>
  </si>
  <si>
    <t>Consommation annuelle</t>
  </si>
  <si>
    <t>Volume 3</t>
  </si>
  <si>
    <t>Puissance installée</t>
  </si>
  <si>
    <t>Volume 4</t>
  </si>
  <si>
    <t>Total</t>
  </si>
  <si>
    <r>
      <t xml:space="preserve">Installation actuelle de chauffage </t>
    </r>
    <r>
      <rPr>
        <sz val="12"/>
        <rFont val="Arial"/>
        <family val="2"/>
      </rPr>
      <t>(paramètre vérifiés)</t>
    </r>
  </si>
  <si>
    <t>Consommations actuelles</t>
  </si>
  <si>
    <t>Energie</t>
  </si>
  <si>
    <t>Facturation</t>
  </si>
  <si>
    <t>Année</t>
  </si>
  <si>
    <t>N-1</t>
  </si>
  <si>
    <t>N-2</t>
  </si>
  <si>
    <t>Moyenne</t>
  </si>
  <si>
    <t>Chauffage par cheminée ou insert</t>
  </si>
  <si>
    <t>Fuel</t>
  </si>
  <si>
    <t>FUEL</t>
  </si>
  <si>
    <t>Litres</t>
  </si>
  <si>
    <r>
      <t>Consommation annuelle de bois en m</t>
    </r>
    <r>
      <rPr>
        <sz val="10"/>
        <rFont val="Arial"/>
        <family val="2"/>
      </rPr>
      <t>³ (stère).</t>
    </r>
  </si>
  <si>
    <t>Gaz nat</t>
  </si>
  <si>
    <t>GAZ NAT</t>
  </si>
  <si>
    <t>Kwh</t>
  </si>
  <si>
    <t>PROPANE</t>
  </si>
  <si>
    <t>Kgs</t>
  </si>
  <si>
    <t>Stères</t>
  </si>
  <si>
    <t>Eledctricité</t>
  </si>
  <si>
    <t>ELECTRICITE</t>
  </si>
  <si>
    <t>Autres postes de consommation d'énergie</t>
  </si>
  <si>
    <t>Incidence production ECS conso brute réelle annuelle</t>
  </si>
  <si>
    <t>Incidence CHEMINEE ou INSERT</t>
  </si>
  <si>
    <t xml:space="preserve">Nombre de stères </t>
  </si>
  <si>
    <t>st/an</t>
  </si>
  <si>
    <t>Moy annuelle</t>
  </si>
  <si>
    <t>ECS</t>
  </si>
  <si>
    <t>Cuisson</t>
  </si>
  <si>
    <t>Consommation nécessaire au chauffage</t>
  </si>
  <si>
    <t>Energie réellement utilisée par les émetteurs chauffants.</t>
  </si>
  <si>
    <t>Consommation brute</t>
  </si>
  <si>
    <t>Kwh / U</t>
  </si>
  <si>
    <t>Rendement</t>
  </si>
  <si>
    <t>Kwh efficaces</t>
  </si>
  <si>
    <r>
      <t xml:space="preserve">G </t>
    </r>
    <r>
      <rPr>
        <b/>
        <sz val="10"/>
        <rFont val="Arial"/>
        <family val="2"/>
      </rPr>
      <t>actuel</t>
    </r>
  </si>
  <si>
    <t>RÉSULTATS</t>
  </si>
  <si>
    <t>Variation entre les consommations réelles et une construction équivalentes RT 2000</t>
  </si>
  <si>
    <t>ACTUEL</t>
  </si>
  <si>
    <t>NEUF</t>
  </si>
  <si>
    <t>Coeff</t>
  </si>
  <si>
    <t>Déperditions actuelles</t>
  </si>
  <si>
    <t>Puissance à installer</t>
  </si>
  <si>
    <t>01 Amberieu</t>
  </si>
  <si>
    <t>02 Eparcy</t>
  </si>
  <si>
    <t>02 Saint Quentin</t>
  </si>
  <si>
    <t>03 Vichy</t>
  </si>
  <si>
    <t>04 Allos</t>
  </si>
  <si>
    <t>04 Saint André Les Alpes</t>
  </si>
  <si>
    <t>04 Saint Auban Sur Durance</t>
  </si>
  <si>
    <t>Agnières En Devoluy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</si>
</sst>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0.00"/>
    <numFmt numFmtId="167" formatCode="0.000"/>
    <numFmt numFmtId="168" formatCode="0"/>
    <numFmt numFmtId="169" formatCode="0.0"/>
  </numFmts>
  <fonts count="31">
    <font>
      <sz val="10"/>
      <name val="Arial"/>
      <family val="0"/>
    </font>
    <font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name val="Arial"/>
      <family val="2"/>
    </font>
    <font>
      <sz val="12"/>
      <name val="Arial"/>
      <family val="0"/>
    </font>
    <font>
      <b/>
      <sz val="12"/>
      <color indexed="8"/>
      <name val="Times New Roman"/>
      <family val="1"/>
    </font>
    <font>
      <b/>
      <sz val="14"/>
      <color indexed="12"/>
      <name val="Arial"/>
      <family val="2"/>
    </font>
    <font>
      <sz val="24"/>
      <name val="Arial"/>
      <family val="0"/>
    </font>
    <font>
      <sz val="24"/>
      <color indexed="12"/>
      <name val="Arial"/>
      <family val="0"/>
    </font>
    <font>
      <sz val="18"/>
      <name val="Arial"/>
      <family val="0"/>
    </font>
    <font>
      <sz val="18"/>
      <color indexed="12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9"/>
      <color indexed="52"/>
      <name val="Arial"/>
      <family val="2"/>
    </font>
    <font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0"/>
    </font>
    <font>
      <b/>
      <sz val="18"/>
      <color indexed="5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color indexed="57"/>
      <name val="Arial"/>
      <family val="0"/>
    </font>
    <font>
      <sz val="10"/>
      <color indexed="57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10"/>
      </right>
      <top>
        <color indexed="63"/>
      </top>
      <bottom style="thin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10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8"/>
      </top>
      <bottom style="double">
        <color indexed="1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8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medium">
        <color indexed="8"/>
      </bottom>
    </border>
    <border>
      <left style="double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medium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5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10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8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8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 style="thin">
        <color indexed="8"/>
      </left>
      <right style="double">
        <color indexed="5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12">
    <xf numFmtId="164" fontId="0" fillId="0" borderId="0" xfId="0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 vertical="center"/>
      <protection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0" fillId="0" borderId="0" xfId="0" applyAlignment="1">
      <alignment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 applyProtection="1">
      <alignment horizontal="center" vertical="center" wrapText="1"/>
      <protection/>
    </xf>
    <xf numFmtId="164" fontId="0" fillId="0" borderId="4" xfId="0" applyFont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right" vertical="center" wrapText="1"/>
      <protection locked="0"/>
    </xf>
    <xf numFmtId="164" fontId="4" fillId="0" borderId="0" xfId="0" applyFont="1" applyFill="1" applyBorder="1" applyAlignment="1" applyProtection="1">
      <alignment horizontal="left" vertical="center" wrapText="1"/>
      <protection/>
    </xf>
    <xf numFmtId="164" fontId="8" fillId="0" borderId="6" xfId="0" applyFont="1" applyBorder="1" applyAlignment="1" applyProtection="1">
      <alignment horizontal="center" vertical="center"/>
      <protection/>
    </xf>
    <xf numFmtId="164" fontId="4" fillId="0" borderId="7" xfId="0" applyFont="1" applyFill="1" applyBorder="1" applyAlignment="1" applyProtection="1">
      <alignment horizontal="left" vertical="center" wrapText="1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horizontal="center" vertical="center" wrapText="1"/>
      <protection/>
    </xf>
    <xf numFmtId="164" fontId="4" fillId="0" borderId="10" xfId="0" applyFont="1" applyFill="1" applyBorder="1" applyAlignment="1" applyProtection="1">
      <alignment horizontal="center" vertical="center" wrapText="1"/>
      <protection locked="0"/>
    </xf>
    <xf numFmtId="164" fontId="0" fillId="0" borderId="11" xfId="0" applyFont="1" applyBorder="1" applyAlignment="1" applyProtection="1">
      <alignment horizontal="center" vertical="center" wrapText="1"/>
      <protection/>
    </xf>
    <xf numFmtId="164" fontId="10" fillId="0" borderId="12" xfId="0" applyFont="1" applyBorder="1" applyAlignment="1" applyProtection="1">
      <alignment horizontal="right" vertical="center"/>
      <protection/>
    </xf>
    <xf numFmtId="164" fontId="10" fillId="0" borderId="13" xfId="0" applyFont="1" applyBorder="1" applyAlignment="1" applyProtection="1">
      <alignment horizontal="center" vertical="center"/>
      <protection/>
    </xf>
    <xf numFmtId="164" fontId="4" fillId="0" borderId="14" xfId="0" applyFont="1" applyFill="1" applyBorder="1" applyAlignment="1" applyProtection="1">
      <alignment horizontal="center" vertical="center" wrapText="1"/>
      <protection locked="0"/>
    </xf>
    <xf numFmtId="164" fontId="10" fillId="0" borderId="15" xfId="0" applyFont="1" applyBorder="1" applyAlignment="1" applyProtection="1">
      <alignment horizontal="right" vertical="center"/>
      <protection/>
    </xf>
    <xf numFmtId="164" fontId="3" fillId="0" borderId="9" xfId="0" applyFont="1" applyBorder="1" applyAlignment="1" applyProtection="1">
      <alignment horizontal="center" vertical="center" wrapText="1"/>
      <protection/>
    </xf>
    <xf numFmtId="166" fontId="0" fillId="0" borderId="16" xfId="0" applyNumberFormat="1" applyFont="1" applyBorder="1" applyAlignment="1" applyProtection="1">
      <alignment horizontal="center" vertical="center"/>
      <protection/>
    </xf>
    <xf numFmtId="168" fontId="10" fillId="0" borderId="17" xfId="0" applyNumberFormat="1" applyFont="1" applyFill="1" applyBorder="1" applyAlignment="1" applyProtection="1">
      <alignment horizontal="right" vertical="center"/>
      <protection/>
    </xf>
    <xf numFmtId="164" fontId="10" fillId="0" borderId="18" xfId="0" applyFont="1" applyFill="1" applyBorder="1" applyAlignment="1" applyProtection="1">
      <alignment horizontal="left" vertical="center"/>
      <protection/>
    </xf>
    <xf numFmtId="164" fontId="8" fillId="0" borderId="19" xfId="0" applyFont="1" applyBorder="1" applyAlignment="1" applyProtection="1">
      <alignment horizontal="center" vertical="center" wrapText="1"/>
      <protection/>
    </xf>
    <xf numFmtId="164" fontId="0" fillId="0" borderId="9" xfId="0" applyFont="1" applyBorder="1" applyAlignment="1" applyProtection="1">
      <alignment horizontal="center" vertical="center"/>
      <protection/>
    </xf>
    <xf numFmtId="164" fontId="4" fillId="0" borderId="10" xfId="0" applyFont="1" applyFill="1" applyBorder="1" applyAlignment="1" applyProtection="1">
      <alignment horizontal="center" vertical="center"/>
      <protection locked="0"/>
    </xf>
    <xf numFmtId="164" fontId="0" fillId="0" borderId="20" xfId="0" applyBorder="1" applyAlignment="1" applyProtection="1">
      <alignment/>
      <protection/>
    </xf>
    <xf numFmtId="164" fontId="0" fillId="0" borderId="21" xfId="0" applyFont="1" applyBorder="1" applyAlignment="1" applyProtection="1">
      <alignment horizontal="center" vertical="center" wrapText="1"/>
      <protection/>
    </xf>
    <xf numFmtId="164" fontId="10" fillId="0" borderId="12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 locked="0"/>
    </xf>
    <xf numFmtId="166" fontId="0" fillId="0" borderId="22" xfId="0" applyNumberFormat="1" applyFont="1" applyBorder="1" applyAlignment="1" applyProtection="1">
      <alignment horizontal="center" vertical="center"/>
      <protection/>
    </xf>
    <xf numFmtId="169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Border="1" applyAlignment="1" applyProtection="1">
      <alignment horizontal="center"/>
      <protection/>
    </xf>
    <xf numFmtId="166" fontId="0" fillId="0" borderId="21" xfId="0" applyNumberFormat="1" applyFont="1" applyBorder="1" applyAlignment="1" applyProtection="1">
      <alignment horizontal="center" vertical="center"/>
      <protection/>
    </xf>
    <xf numFmtId="169" fontId="4" fillId="0" borderId="25" xfId="0" applyNumberFormat="1" applyFont="1" applyFill="1" applyBorder="1" applyAlignment="1" applyProtection="1">
      <alignment horizontal="center" vertical="center"/>
      <protection locked="0"/>
    </xf>
    <xf numFmtId="166" fontId="0" fillId="0" borderId="24" xfId="0" applyNumberFormat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6" fontId="3" fillId="0" borderId="26" xfId="0" applyNumberFormat="1" applyFont="1" applyBorder="1" applyAlignment="1" applyProtection="1">
      <alignment horizontal="center" vertical="center"/>
      <protection/>
    </xf>
    <xf numFmtId="164" fontId="10" fillId="0" borderId="27" xfId="0" applyFont="1" applyBorder="1" applyAlignment="1" applyProtection="1">
      <alignment horizontal="center" vertical="center"/>
      <protection/>
    </xf>
    <xf numFmtId="164" fontId="10" fillId="0" borderId="28" xfId="0" applyFont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2" fillId="0" borderId="27" xfId="0" applyFont="1" applyBorder="1" applyAlignment="1" applyProtection="1">
      <alignment horizontal="right" vertical="center"/>
      <protection/>
    </xf>
    <xf numFmtId="164" fontId="12" fillId="0" borderId="28" xfId="0" applyFont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 vertical="center"/>
      <protection/>
    </xf>
    <xf numFmtId="168" fontId="14" fillId="0" borderId="26" xfId="0" applyNumberFormat="1" applyFont="1" applyBorder="1" applyAlignment="1" applyProtection="1">
      <alignment horizontal="right" vertical="center"/>
      <protection/>
    </xf>
    <xf numFmtId="166" fontId="14" fillId="0" borderId="28" xfId="0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13" fillId="0" borderId="19" xfId="0" applyFont="1" applyBorder="1" applyAlignment="1" applyProtection="1">
      <alignment horizontal="center" vertical="center" wrapText="1"/>
      <protection/>
    </xf>
    <xf numFmtId="164" fontId="15" fillId="0" borderId="19" xfId="0" applyFont="1" applyBorder="1" applyAlignment="1" applyProtection="1">
      <alignment horizontal="center" vertical="center"/>
      <protection/>
    </xf>
    <xf numFmtId="164" fontId="15" fillId="0" borderId="19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8" fontId="13" fillId="0" borderId="0" xfId="0" applyNumberFormat="1" applyFont="1" applyBorder="1" applyAlignment="1" applyProtection="1">
      <alignment horizontal="right" vertical="center"/>
      <protection/>
    </xf>
    <xf numFmtId="166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15" fillId="0" borderId="29" xfId="0" applyFont="1" applyBorder="1" applyAlignment="1" applyProtection="1">
      <alignment horizontal="center" vertical="center"/>
      <protection/>
    </xf>
    <xf numFmtId="168" fontId="13" fillId="0" borderId="0" xfId="0" applyNumberFormat="1" applyFont="1" applyBorder="1" applyAlignment="1" applyProtection="1">
      <alignment/>
      <protection/>
    </xf>
    <xf numFmtId="168" fontId="15" fillId="0" borderId="30" xfId="0" applyNumberFormat="1" applyFont="1" applyBorder="1" applyAlignment="1" applyProtection="1">
      <alignment horizontal="center" vertical="center"/>
      <protection/>
    </xf>
    <xf numFmtId="164" fontId="0" fillId="0" borderId="31" xfId="0" applyFont="1" applyBorder="1" applyAlignment="1" applyProtection="1">
      <alignment horizontal="center" vertical="center"/>
      <protection/>
    </xf>
    <xf numFmtId="167" fontId="16" fillId="0" borderId="0" xfId="0" applyNumberFormat="1" applyFont="1" applyFill="1" applyBorder="1" applyAlignment="1" applyProtection="1">
      <alignment horizontal="right" vertical="center"/>
      <protection locked="0"/>
    </xf>
    <xf numFmtId="166" fontId="3" fillId="0" borderId="32" xfId="0" applyNumberFormat="1" applyFont="1" applyFill="1" applyBorder="1" applyAlignment="1" applyProtection="1">
      <alignment horizontal="center" vertical="center"/>
      <protection/>
    </xf>
    <xf numFmtId="164" fontId="16" fillId="0" borderId="3" xfId="0" applyFont="1" applyFill="1" applyBorder="1" applyAlignment="1" applyProtection="1">
      <alignment horizontal="center" vertical="center"/>
      <protection locked="0"/>
    </xf>
    <xf numFmtId="166" fontId="0" fillId="4" borderId="33" xfId="0" applyNumberFormat="1" applyFill="1" applyBorder="1" applyAlignment="1" applyProtection="1">
      <alignment horizontal="center" vertical="center"/>
      <protection/>
    </xf>
    <xf numFmtId="168" fontId="10" fillId="0" borderId="34" xfId="0" applyNumberFormat="1" applyFont="1" applyBorder="1" applyAlignment="1" applyProtection="1">
      <alignment horizontal="center" vertical="center"/>
      <protection/>
    </xf>
    <xf numFmtId="167" fontId="10" fillId="0" borderId="35" xfId="0" applyNumberFormat="1" applyFont="1" applyBorder="1" applyAlignment="1" applyProtection="1">
      <alignment horizontal="right" vertical="center"/>
      <protection/>
    </xf>
    <xf numFmtId="167" fontId="10" fillId="0" borderId="36" xfId="0" applyNumberFormat="1" applyFont="1" applyBorder="1" applyAlignment="1" applyProtection="1">
      <alignment horizontal="left" vertical="center"/>
      <protection/>
    </xf>
    <xf numFmtId="168" fontId="3" fillId="0" borderId="4" xfId="0" applyNumberFormat="1" applyFont="1" applyBorder="1" applyAlignment="1" applyProtection="1">
      <alignment horizontal="right" vertical="center"/>
      <protection/>
    </xf>
    <xf numFmtId="166" fontId="3" fillId="0" borderId="37" xfId="0" applyNumberFormat="1" applyFont="1" applyBorder="1" applyAlignment="1" applyProtection="1">
      <alignment horizontal="left" vertical="center"/>
      <protection/>
    </xf>
    <xf numFmtId="164" fontId="17" fillId="0" borderId="38" xfId="0" applyFont="1" applyBorder="1" applyAlignment="1" applyProtection="1">
      <alignment horizontal="center" vertical="center"/>
      <protection/>
    </xf>
    <xf numFmtId="164" fontId="0" fillId="0" borderId="21" xfId="0" applyFont="1" applyBorder="1" applyAlignment="1" applyProtection="1">
      <alignment horizontal="center" vertical="center"/>
      <protection/>
    </xf>
    <xf numFmtId="167" fontId="16" fillId="0" borderId="10" xfId="0" applyNumberFormat="1" applyFont="1" applyFill="1" applyBorder="1" applyAlignment="1" applyProtection="1">
      <alignment horizontal="right" vertical="center"/>
      <protection locked="0"/>
    </xf>
    <xf numFmtId="166" fontId="3" fillId="0" borderId="39" xfId="0" applyNumberFormat="1" applyFont="1" applyFill="1" applyBorder="1" applyAlignment="1" applyProtection="1">
      <alignment horizontal="center" vertical="center"/>
      <protection/>
    </xf>
    <xf numFmtId="164" fontId="16" fillId="0" borderId="40" xfId="0" applyFont="1" applyFill="1" applyBorder="1" applyAlignment="1" applyProtection="1">
      <alignment horizontal="center" vertical="center"/>
      <protection locked="0"/>
    </xf>
    <xf numFmtId="166" fontId="0" fillId="4" borderId="41" xfId="0" applyNumberFormat="1" applyFill="1" applyBorder="1" applyAlignment="1" applyProtection="1">
      <alignment horizontal="center" vertical="center"/>
      <protection/>
    </xf>
    <xf numFmtId="168" fontId="10" fillId="0" borderId="42" xfId="0" applyNumberFormat="1" applyFont="1" applyBorder="1" applyAlignment="1" applyProtection="1">
      <alignment horizontal="center" vertical="center"/>
      <protection/>
    </xf>
    <xf numFmtId="167" fontId="10" fillId="0" borderId="21" xfId="0" applyNumberFormat="1" applyFont="1" applyBorder="1" applyAlignment="1" applyProtection="1">
      <alignment horizontal="right" vertical="center"/>
      <protection/>
    </xf>
    <xf numFmtId="167" fontId="10" fillId="0" borderId="43" xfId="0" applyNumberFormat="1" applyFont="1" applyBorder="1" applyAlignment="1" applyProtection="1">
      <alignment horizontal="left" vertical="center"/>
      <protection/>
    </xf>
    <xf numFmtId="168" fontId="3" fillId="0" borderId="21" xfId="0" applyNumberFormat="1" applyFont="1" applyBorder="1" applyAlignment="1" applyProtection="1">
      <alignment horizontal="right" vertical="center"/>
      <protection/>
    </xf>
    <xf numFmtId="166" fontId="3" fillId="0" borderId="43" xfId="0" applyNumberFormat="1" applyFont="1" applyBorder="1" applyAlignment="1" applyProtection="1">
      <alignment horizontal="left" vertical="center"/>
      <protection/>
    </xf>
    <xf numFmtId="167" fontId="16" fillId="0" borderId="44" xfId="0" applyNumberFormat="1" applyFont="1" applyFill="1" applyBorder="1" applyAlignment="1" applyProtection="1">
      <alignment horizontal="right" vertical="center"/>
      <protection locked="0"/>
    </xf>
    <xf numFmtId="166" fontId="3" fillId="0" borderId="43" xfId="0" applyNumberFormat="1" applyFont="1" applyFill="1" applyBorder="1" applyAlignment="1" applyProtection="1">
      <alignment horizontal="center" vertical="center"/>
      <protection/>
    </xf>
    <xf numFmtId="166" fontId="0" fillId="4" borderId="43" xfId="0" applyNumberFormat="1" applyFill="1" applyBorder="1" applyAlignment="1" applyProtection="1">
      <alignment horizontal="center" vertical="center"/>
      <protection/>
    </xf>
    <xf numFmtId="164" fontId="16" fillId="0" borderId="10" xfId="0" applyFont="1" applyFill="1" applyBorder="1" applyAlignment="1" applyProtection="1">
      <alignment horizontal="center" vertical="center"/>
      <protection locked="0"/>
    </xf>
    <xf numFmtId="164" fontId="17" fillId="0" borderId="45" xfId="0" applyFont="1" applyBorder="1" applyAlignment="1" applyProtection="1">
      <alignment horizontal="center" vertical="center"/>
      <protection/>
    </xf>
    <xf numFmtId="164" fontId="0" fillId="0" borderId="46" xfId="0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 applyProtection="1">
      <alignment horizontal="center" vertical="center"/>
      <protection/>
    </xf>
    <xf numFmtId="164" fontId="1" fillId="5" borderId="0" xfId="0" applyFont="1" applyFill="1" applyBorder="1" applyAlignment="1" applyProtection="1">
      <alignment horizontal="center" vertical="center" wrapText="1"/>
      <protection/>
    </xf>
    <xf numFmtId="164" fontId="0" fillId="0" borderId="35" xfId="0" applyFont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0" fillId="0" borderId="47" xfId="0" applyBorder="1" applyAlignment="1" applyProtection="1">
      <alignment/>
      <protection/>
    </xf>
    <xf numFmtId="164" fontId="0" fillId="0" borderId="31" xfId="0" applyFont="1" applyFill="1" applyBorder="1" applyAlignment="1" applyProtection="1">
      <alignment horizontal="center" vertical="center" wrapText="1"/>
      <protection/>
    </xf>
    <xf numFmtId="164" fontId="4" fillId="0" borderId="48" xfId="0" applyFont="1" applyFill="1" applyBorder="1" applyAlignment="1" applyProtection="1">
      <alignment horizontal="right" vertical="center"/>
      <protection locked="0"/>
    </xf>
    <xf numFmtId="164" fontId="4" fillId="0" borderId="49" xfId="0" applyFont="1" applyFill="1" applyBorder="1" applyAlignment="1" applyProtection="1">
      <alignment horizontal="center" vertical="center"/>
      <protection/>
    </xf>
    <xf numFmtId="164" fontId="4" fillId="0" borderId="50" xfId="0" applyFont="1" applyFill="1" applyBorder="1" applyAlignment="1" applyProtection="1">
      <alignment/>
      <protection locked="0"/>
    </xf>
    <xf numFmtId="164" fontId="4" fillId="0" borderId="51" xfId="0" applyFont="1" applyFill="1" applyBorder="1" applyAlignment="1" applyProtection="1">
      <alignment horizontal="center" vertical="center"/>
      <protection/>
    </xf>
    <xf numFmtId="164" fontId="0" fillId="0" borderId="52" xfId="0" applyFont="1" applyBorder="1" applyAlignment="1" applyProtection="1">
      <alignment horizontal="center" vertical="center" wrapText="1"/>
      <protection/>
    </xf>
    <xf numFmtId="164" fontId="17" fillId="0" borderId="46" xfId="0" applyFont="1" applyFill="1" applyBorder="1" applyAlignment="1" applyProtection="1">
      <alignment horizontal="right" vertical="center" wrapText="1"/>
      <protection/>
    </xf>
    <xf numFmtId="164" fontId="17" fillId="0" borderId="53" xfId="0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54" xfId="0" applyBorder="1" applyAlignment="1" applyProtection="1">
      <alignment horizontal="center" vertical="center"/>
      <protection/>
    </xf>
    <xf numFmtId="164" fontId="0" fillId="0" borderId="46" xfId="0" applyBorder="1" applyAlignment="1" applyProtection="1">
      <alignment horizontal="center" vertical="center"/>
      <protection/>
    </xf>
    <xf numFmtId="164" fontId="0" fillId="0" borderId="52" xfId="0" applyFont="1" applyBorder="1" applyAlignment="1" applyProtection="1">
      <alignment horizontal="center" vertical="center" wrapText="1"/>
      <protection/>
    </xf>
    <xf numFmtId="168" fontId="17" fillId="0" borderId="54" xfId="0" applyNumberFormat="1" applyFont="1" applyFill="1" applyBorder="1" applyAlignment="1" applyProtection="1">
      <alignment horizontal="center" vertical="center"/>
      <protection/>
    </xf>
    <xf numFmtId="164" fontId="17" fillId="0" borderId="43" xfId="0" applyFont="1" applyFill="1" applyBorder="1" applyAlignment="1" applyProtection="1">
      <alignment horizontal="center" vertical="center"/>
      <protection/>
    </xf>
    <xf numFmtId="164" fontId="0" fillId="0" borderId="55" xfId="0" applyBorder="1" applyAlignment="1" applyProtection="1">
      <alignment/>
      <protection/>
    </xf>
    <xf numFmtId="164" fontId="0" fillId="0" borderId="5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Fill="1" applyAlignment="1" applyProtection="1">
      <alignment horizontal="center" vertical="center"/>
      <protection/>
    </xf>
    <xf numFmtId="164" fontId="0" fillId="0" borderId="0" xfId="0" applyFill="1" applyAlignment="1">
      <alignment horizontal="center" vertical="center"/>
    </xf>
    <xf numFmtId="164" fontId="13" fillId="0" borderId="1" xfId="0" applyFont="1" applyBorder="1" applyAlignment="1" applyProtection="1">
      <alignment horizontal="center" vertical="center" wrapText="1"/>
      <protection/>
    </xf>
    <xf numFmtId="164" fontId="15" fillId="0" borderId="1" xfId="0" applyFont="1" applyBorder="1" applyAlignment="1" applyProtection="1">
      <alignment horizontal="center" vertical="center" wrapText="1"/>
      <protection/>
    </xf>
    <xf numFmtId="168" fontId="2" fillId="0" borderId="1" xfId="0" applyNumberFormat="1" applyFont="1" applyBorder="1" applyAlignment="1" applyProtection="1">
      <alignment horizontal="center" vertical="center" wrapText="1"/>
      <protection/>
    </xf>
    <xf numFmtId="164" fontId="18" fillId="0" borderId="56" xfId="0" applyFont="1" applyBorder="1" applyAlignment="1" applyProtection="1">
      <alignment horizontal="center" vertical="center"/>
      <protection/>
    </xf>
    <xf numFmtId="164" fontId="4" fillId="0" borderId="50" xfId="0" applyFont="1" applyFill="1" applyBorder="1" applyAlignment="1" applyProtection="1">
      <alignment horizontal="right" vertical="center"/>
      <protection locked="0"/>
    </xf>
    <xf numFmtId="164" fontId="4" fillId="0" borderId="51" xfId="0" applyFont="1" applyFill="1" applyBorder="1" applyAlignment="1" applyProtection="1">
      <alignment horizontal="left" vertical="center"/>
      <protection/>
    </xf>
    <xf numFmtId="164" fontId="19" fillId="0" borderId="57" xfId="0" applyFont="1" applyBorder="1" applyAlignment="1" applyProtection="1">
      <alignment horizontal="center" vertical="center"/>
      <protection/>
    </xf>
    <xf numFmtId="164" fontId="20" fillId="0" borderId="58" xfId="0" applyFont="1" applyBorder="1" applyAlignment="1" applyProtection="1">
      <alignment horizontal="center" vertical="center"/>
      <protection/>
    </xf>
    <xf numFmtId="164" fontId="0" fillId="0" borderId="59" xfId="0" applyFont="1" applyBorder="1" applyAlignment="1" applyProtection="1">
      <alignment horizontal="center" vertical="center"/>
      <protection/>
    </xf>
    <xf numFmtId="167" fontId="21" fillId="0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10" xfId="0" applyFont="1" applyFill="1" applyBorder="1" applyAlignment="1" applyProtection="1">
      <alignment horizontal="center" vertical="center"/>
      <protection locked="0"/>
    </xf>
    <xf numFmtId="168" fontId="17" fillId="0" borderId="4" xfId="0" applyNumberFormat="1" applyFont="1" applyBorder="1" applyAlignment="1" applyProtection="1">
      <alignment horizontal="center" vertical="center"/>
      <protection/>
    </xf>
    <xf numFmtId="164" fontId="17" fillId="0" borderId="60" xfId="0" applyFont="1" applyFill="1" applyBorder="1" applyAlignment="1" applyProtection="1">
      <alignment horizontal="center" vertical="center"/>
      <protection/>
    </xf>
    <xf numFmtId="168" fontId="22" fillId="0" borderId="4" xfId="0" applyNumberFormat="1" applyFont="1" applyBorder="1" applyAlignment="1" applyProtection="1">
      <alignment horizontal="right" vertical="center"/>
      <protection/>
    </xf>
    <xf numFmtId="166" fontId="22" fillId="0" borderId="37" xfId="0" applyNumberFormat="1" applyFont="1" applyBorder="1" applyAlignment="1" applyProtection="1">
      <alignment horizontal="left" vertical="center"/>
      <protection/>
    </xf>
    <xf numFmtId="164" fontId="17" fillId="0" borderId="61" xfId="0" applyFont="1" applyBorder="1" applyAlignment="1" applyProtection="1">
      <alignment horizontal="center" vertical="center"/>
      <protection/>
    </xf>
    <xf numFmtId="164" fontId="0" fillId="0" borderId="62" xfId="0" applyBorder="1" applyAlignment="1" applyProtection="1">
      <alignment horizontal="center" vertical="center"/>
      <protection/>
    </xf>
    <xf numFmtId="168" fontId="23" fillId="0" borderId="63" xfId="0" applyNumberFormat="1" applyFont="1" applyBorder="1" applyAlignment="1" applyProtection="1">
      <alignment horizontal="center" vertical="center"/>
      <protection/>
    </xf>
    <xf numFmtId="164" fontId="23" fillId="0" borderId="64" xfId="0" applyFont="1" applyBorder="1" applyAlignment="1" applyProtection="1">
      <alignment horizontal="center" vertical="center"/>
      <protection/>
    </xf>
    <xf numFmtId="168" fontId="17" fillId="0" borderId="65" xfId="0" applyNumberFormat="1" applyFont="1" applyBorder="1" applyAlignment="1" applyProtection="1">
      <alignment horizontal="center" vertical="center"/>
      <protection/>
    </xf>
    <xf numFmtId="164" fontId="17" fillId="0" borderId="66" xfId="0" applyFont="1" applyBorder="1" applyAlignment="1" applyProtection="1">
      <alignment horizontal="center" vertical="center"/>
      <protection/>
    </xf>
    <xf numFmtId="164" fontId="0" fillId="0" borderId="67" xfId="0" applyBorder="1" applyAlignment="1" applyProtection="1">
      <alignment horizontal="center" vertical="center"/>
      <protection/>
    </xf>
    <xf numFmtId="166" fontId="3" fillId="0" borderId="44" xfId="0" applyNumberFormat="1" applyFont="1" applyFill="1" applyBorder="1" applyAlignment="1" applyProtection="1">
      <alignment horizontal="center" vertical="center"/>
      <protection/>
    </xf>
    <xf numFmtId="166" fontId="22" fillId="0" borderId="43" xfId="0" applyNumberFormat="1" applyFont="1" applyBorder="1" applyAlignment="1" applyProtection="1">
      <alignment horizontal="left" vertical="center"/>
      <protection/>
    </xf>
    <xf numFmtId="168" fontId="23" fillId="0" borderId="67" xfId="0" applyNumberFormat="1" applyFont="1" applyBorder="1" applyAlignment="1" applyProtection="1">
      <alignment horizontal="center" vertical="center"/>
      <protection/>
    </xf>
    <xf numFmtId="164" fontId="23" fillId="0" borderId="0" xfId="0" applyFont="1" applyBorder="1" applyAlignment="1" applyProtection="1">
      <alignment horizontal="center" vertical="center"/>
      <protection/>
    </xf>
    <xf numFmtId="168" fontId="17" fillId="0" borderId="68" xfId="0" applyNumberFormat="1" applyFont="1" applyBorder="1" applyAlignment="1" applyProtection="1">
      <alignment horizontal="center" vertical="center"/>
      <protection/>
    </xf>
    <xf numFmtId="164" fontId="17" fillId="0" borderId="69" xfId="0" applyFont="1" applyBorder="1" applyAlignment="1" applyProtection="1">
      <alignment horizontal="center" vertical="center"/>
      <protection/>
    </xf>
    <xf numFmtId="164" fontId="0" fillId="0" borderId="67" xfId="0" applyFill="1" applyBorder="1" applyAlignment="1" applyProtection="1">
      <alignment horizontal="center" vertical="center"/>
      <protection/>
    </xf>
    <xf numFmtId="168" fontId="23" fillId="0" borderId="68" xfId="0" applyNumberFormat="1" applyFont="1" applyBorder="1" applyAlignment="1" applyProtection="1">
      <alignment horizontal="center" vertical="center"/>
      <protection/>
    </xf>
    <xf numFmtId="164" fontId="23" fillId="0" borderId="70" xfId="0" applyFont="1" applyBorder="1" applyAlignment="1" applyProtection="1">
      <alignment horizontal="center" vertical="center"/>
      <protection/>
    </xf>
    <xf numFmtId="167" fontId="21" fillId="0" borderId="40" xfId="0" applyNumberFormat="1" applyFont="1" applyFill="1" applyBorder="1" applyAlignment="1" applyProtection="1">
      <alignment horizontal="right" vertical="center"/>
      <protection locked="0"/>
    </xf>
    <xf numFmtId="166" fontId="3" fillId="0" borderId="41" xfId="0" applyNumberFormat="1" applyFont="1" applyFill="1" applyBorder="1" applyAlignment="1" applyProtection="1">
      <alignment horizontal="center" vertical="center"/>
      <protection/>
    </xf>
    <xf numFmtId="164" fontId="21" fillId="0" borderId="48" xfId="0" applyFont="1" applyFill="1" applyBorder="1" applyAlignment="1" applyProtection="1">
      <alignment horizontal="center" vertical="center"/>
      <protection locked="0"/>
    </xf>
    <xf numFmtId="168" fontId="23" fillId="6" borderId="71" xfId="0" applyNumberFormat="1" applyFont="1" applyFill="1" applyBorder="1" applyAlignment="1" applyProtection="1">
      <alignment horizontal="center" vertical="center"/>
      <protection/>
    </xf>
    <xf numFmtId="164" fontId="23" fillId="6" borderId="70" xfId="0" applyFont="1" applyFill="1" applyBorder="1" applyAlignment="1" applyProtection="1">
      <alignment horizontal="center" vertical="center"/>
      <protection/>
    </xf>
    <xf numFmtId="168" fontId="17" fillId="6" borderId="71" xfId="0" applyNumberFormat="1" applyFont="1" applyFill="1" applyBorder="1" applyAlignment="1" applyProtection="1">
      <alignment horizontal="center" vertical="center"/>
      <protection/>
    </xf>
    <xf numFmtId="164" fontId="17" fillId="6" borderId="72" xfId="0" applyFont="1" applyFill="1" applyBorder="1" applyAlignment="1" applyProtection="1">
      <alignment horizontal="center" vertical="center"/>
      <protection/>
    </xf>
    <xf numFmtId="164" fontId="0" fillId="0" borderId="67" xfId="0" applyBorder="1" applyAlignment="1" applyProtection="1">
      <alignment/>
      <protection/>
    </xf>
    <xf numFmtId="168" fontId="23" fillId="6" borderId="67" xfId="0" applyNumberFormat="1" applyFont="1" applyFill="1" applyBorder="1" applyAlignment="1" applyProtection="1">
      <alignment horizontal="center" vertical="center"/>
      <protection/>
    </xf>
    <xf numFmtId="164" fontId="23" fillId="6" borderId="0" xfId="0" applyFont="1" applyFill="1" applyBorder="1" applyAlignment="1" applyProtection="1">
      <alignment horizontal="center" vertical="center"/>
      <protection/>
    </xf>
    <xf numFmtId="168" fontId="17" fillId="6" borderId="73" xfId="0" applyNumberFormat="1" applyFont="1" applyFill="1" applyBorder="1" applyAlignment="1" applyProtection="1">
      <alignment horizontal="center" vertical="center"/>
      <protection/>
    </xf>
    <xf numFmtId="164" fontId="17" fillId="6" borderId="0" xfId="0" applyFont="1" applyFill="1" applyBorder="1" applyAlignment="1" applyProtection="1">
      <alignment horizontal="center" vertical="center"/>
      <protection/>
    </xf>
    <xf numFmtId="164" fontId="21" fillId="0" borderId="10" xfId="0" applyFont="1" applyFill="1" applyBorder="1" applyAlignment="1" applyProtection="1">
      <alignment horizontal="right" vertical="center"/>
      <protection locked="0"/>
    </xf>
    <xf numFmtId="164" fontId="3" fillId="0" borderId="74" xfId="0" applyFont="1" applyFill="1" applyBorder="1" applyAlignment="1" applyProtection="1">
      <alignment horizontal="center" vertical="center"/>
      <protection/>
    </xf>
    <xf numFmtId="168" fontId="23" fillId="0" borderId="71" xfId="0" applyNumberFormat="1" applyFont="1" applyBorder="1" applyAlignment="1" applyProtection="1">
      <alignment horizontal="center" vertical="center"/>
      <protection/>
    </xf>
    <xf numFmtId="168" fontId="17" fillId="0" borderId="71" xfId="0" applyNumberFormat="1" applyFont="1" applyBorder="1" applyAlignment="1" applyProtection="1">
      <alignment horizontal="center" vertical="center"/>
      <protection/>
    </xf>
    <xf numFmtId="164" fontId="17" fillId="0" borderId="70" xfId="0" applyFont="1" applyBorder="1" applyAlignment="1" applyProtection="1">
      <alignment horizontal="center" vertical="center"/>
      <protection/>
    </xf>
    <xf numFmtId="164" fontId="0" fillId="0" borderId="54" xfId="0" applyBorder="1" applyAlignment="1" applyProtection="1">
      <alignment/>
      <protection/>
    </xf>
    <xf numFmtId="164" fontId="0" fillId="0" borderId="70" xfId="0" applyBorder="1" applyAlignment="1" applyProtection="1">
      <alignment/>
      <protection/>
    </xf>
    <xf numFmtId="164" fontId="7" fillId="6" borderId="62" xfId="0" applyFont="1" applyFill="1" applyBorder="1" applyAlignment="1">
      <alignment horizontal="center" wrapText="1"/>
    </xf>
    <xf numFmtId="164" fontId="24" fillId="6" borderId="55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50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0" xfId="0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48" xfId="0" applyBorder="1" applyAlignment="1">
      <alignment/>
    </xf>
    <xf numFmtId="164" fontId="0" fillId="0" borderId="0" xfId="0" applyFont="1" applyBorder="1" applyAlignment="1">
      <alignment horizontal="left" vertical="center" wrapText="1" shrinkToFit="1"/>
    </xf>
    <xf numFmtId="164" fontId="0" fillId="0" borderId="40" xfId="0" applyFont="1" applyBorder="1" applyAlignment="1">
      <alignment horizontal="center" vertical="center"/>
    </xf>
    <xf numFmtId="164" fontId="0" fillId="0" borderId="0" xfId="0" applyBorder="1" applyAlignment="1">
      <alignment horizontal="left" vertical="center" wrapText="1" shrinkToFi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4" fillId="6" borderId="0" xfId="0" applyFont="1" applyFill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 shrinkToFit="1"/>
    </xf>
    <xf numFmtId="164" fontId="4" fillId="0" borderId="75" xfId="0" applyFont="1" applyFill="1" applyBorder="1" applyAlignment="1">
      <alignment horizontal="center" vertical="center"/>
    </xf>
    <xf numFmtId="164" fontId="0" fillId="0" borderId="76" xfId="0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4" fillId="0" borderId="77" xfId="0" applyFont="1" applyFill="1" applyBorder="1" applyAlignment="1">
      <alignment horizontal="right" vertical="center"/>
    </xf>
    <xf numFmtId="164" fontId="4" fillId="0" borderId="78" xfId="0" applyFont="1" applyFill="1" applyBorder="1" applyAlignment="1">
      <alignment horizontal="left" vertical="center"/>
    </xf>
    <xf numFmtId="164" fontId="0" fillId="0" borderId="76" xfId="0" applyBorder="1" applyAlignment="1">
      <alignment/>
    </xf>
    <xf numFmtId="164" fontId="4" fillId="0" borderId="79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/>
    </xf>
    <xf numFmtId="164" fontId="0" fillId="0" borderId="80" xfId="0" applyFont="1" applyBorder="1" applyAlignment="1">
      <alignment horizontal="center" vertical="center"/>
    </xf>
    <xf numFmtId="164" fontId="4" fillId="0" borderId="79" xfId="0" applyFont="1" applyFill="1" applyBorder="1" applyAlignment="1">
      <alignment horizontal="right" vertical="center"/>
    </xf>
    <xf numFmtId="164" fontId="4" fillId="0" borderId="78" xfId="0" applyFont="1" applyFill="1" applyBorder="1" applyAlignment="1">
      <alignment/>
    </xf>
    <xf numFmtId="164" fontId="0" fillId="0" borderId="47" xfId="0" applyBorder="1" applyAlignment="1">
      <alignment/>
    </xf>
    <xf numFmtId="164" fontId="4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/>
    </xf>
    <xf numFmtId="164" fontId="0" fillId="0" borderId="81" xfId="0" applyBorder="1" applyAlignment="1">
      <alignment horizontal="center" vertical="center"/>
    </xf>
    <xf numFmtId="164" fontId="0" fillId="0" borderId="81" xfId="0" applyBorder="1" applyAlignment="1">
      <alignment/>
    </xf>
    <xf numFmtId="164" fontId="0" fillId="0" borderId="81" xfId="0" applyBorder="1" applyAlignment="1">
      <alignment/>
    </xf>
    <xf numFmtId="164" fontId="24" fillId="0" borderId="0" xfId="0" applyFont="1" applyFill="1" applyBorder="1" applyAlignment="1">
      <alignment horizontal="center" vertical="center"/>
    </xf>
    <xf numFmtId="164" fontId="2" fillId="0" borderId="82" xfId="0" applyFont="1" applyFill="1" applyBorder="1" applyAlignment="1">
      <alignment horizontal="center" vertical="center"/>
    </xf>
    <xf numFmtId="164" fontId="2" fillId="0" borderId="83" xfId="0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0" fillId="0" borderId="55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center" vertical="center"/>
    </xf>
    <xf numFmtId="164" fontId="16" fillId="0" borderId="50" xfId="0" applyFont="1" applyFill="1" applyBorder="1" applyAlignment="1">
      <alignment horizontal="right" vertical="center"/>
    </xf>
    <xf numFmtId="164" fontId="25" fillId="0" borderId="84" xfId="0" applyFont="1" applyFill="1" applyBorder="1" applyAlignment="1">
      <alignment horizontal="left" vertical="center"/>
    </xf>
    <xf numFmtId="164" fontId="16" fillId="0" borderId="51" xfId="0" applyFont="1" applyFill="1" applyBorder="1" applyAlignment="1">
      <alignment horizontal="left" vertical="center"/>
    </xf>
    <xf numFmtId="164" fontId="10" fillId="0" borderId="85" xfId="0" applyFont="1" applyFill="1" applyBorder="1" applyAlignment="1">
      <alignment horizontal="right" vertical="center"/>
    </xf>
    <xf numFmtId="164" fontId="10" fillId="0" borderId="54" xfId="0" applyFont="1" applyFill="1" applyBorder="1" applyAlignment="1">
      <alignment horizontal="left" vertical="center"/>
    </xf>
    <xf numFmtId="164" fontId="26" fillId="0" borderId="0" xfId="0" applyFont="1" applyFill="1" applyAlignment="1">
      <alignment horizontal="center" vertical="center"/>
    </xf>
    <xf numFmtId="164" fontId="25" fillId="0" borderId="51" xfId="0" applyFont="1" applyFill="1" applyBorder="1" applyAlignment="1">
      <alignment horizontal="left" vertical="center"/>
    </xf>
    <xf numFmtId="164" fontId="16" fillId="0" borderId="86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left" vertical="center"/>
    </xf>
    <xf numFmtId="164" fontId="10" fillId="0" borderId="87" xfId="0" applyFont="1" applyFill="1" applyBorder="1" applyAlignment="1">
      <alignment horizontal="right" vertical="center"/>
    </xf>
    <xf numFmtId="164" fontId="10" fillId="0" borderId="43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right" vertical="center"/>
    </xf>
    <xf numFmtId="164" fontId="25" fillId="0" borderId="0" xfId="0" applyFont="1" applyFill="1" applyBorder="1" applyAlignment="1">
      <alignment horizontal="left" vertical="center"/>
    </xf>
    <xf numFmtId="164" fontId="16" fillId="0" borderId="88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10" fillId="0" borderId="89" xfId="0" applyFont="1" applyFill="1" applyBorder="1" applyAlignment="1">
      <alignment horizontal="right" vertical="center"/>
    </xf>
    <xf numFmtId="164" fontId="2" fillId="0" borderId="42" xfId="0" applyFont="1" applyFill="1" applyBorder="1" applyAlignment="1">
      <alignment horizontal="center" vertical="center"/>
    </xf>
    <xf numFmtId="164" fontId="10" fillId="0" borderId="90" xfId="0" applyFont="1" applyFill="1" applyBorder="1" applyAlignment="1">
      <alignment horizontal="right" vertical="center"/>
    </xf>
    <xf numFmtId="164" fontId="10" fillId="0" borderId="46" xfId="0" applyFont="1" applyFill="1" applyBorder="1" applyAlignment="1">
      <alignment horizontal="left" vertical="center"/>
    </xf>
    <xf numFmtId="164" fontId="24" fillId="7" borderId="46" xfId="0" applyFont="1" applyFill="1" applyBorder="1" applyAlignment="1">
      <alignment horizontal="center" vertical="center"/>
    </xf>
    <xf numFmtId="164" fontId="24" fillId="0" borderId="54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27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3" fillId="6" borderId="55" xfId="0" applyFont="1" applyFill="1" applyBorder="1" applyAlignment="1">
      <alignment horizontal="center" vertical="center"/>
    </xf>
    <xf numFmtId="164" fontId="0" fillId="0" borderId="42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91" xfId="0" applyFont="1" applyBorder="1" applyAlignment="1">
      <alignment horizontal="center" vertical="center"/>
    </xf>
    <xf numFmtId="164" fontId="0" fillId="0" borderId="82" xfId="0" applyFont="1" applyBorder="1" applyAlignment="1">
      <alignment horizontal="center" vertical="center"/>
    </xf>
    <xf numFmtId="164" fontId="0" fillId="0" borderId="55" xfId="0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25" fillId="0" borderId="10" xfId="0" applyFont="1" applyFill="1" applyBorder="1" applyAlignment="1">
      <alignment/>
    </xf>
    <xf numFmtId="164" fontId="25" fillId="0" borderId="51" xfId="0" applyFont="1" applyFill="1" applyBorder="1" applyAlignment="1">
      <alignment/>
    </xf>
    <xf numFmtId="168" fontId="10" fillId="0" borderId="41" xfId="0" applyNumberFormat="1" applyFont="1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4" fontId="0" fillId="0" borderId="92" xfId="0" applyFont="1" applyBorder="1" applyAlignment="1">
      <alignment horizontal="center" vertical="center" wrapText="1"/>
    </xf>
    <xf numFmtId="164" fontId="25" fillId="0" borderId="48" xfId="0" applyFont="1" applyFill="1" applyBorder="1" applyAlignment="1">
      <alignment/>
    </xf>
    <xf numFmtId="164" fontId="25" fillId="0" borderId="40" xfId="0" applyFont="1" applyFill="1" applyBorder="1" applyAlignment="1">
      <alignment/>
    </xf>
    <xf numFmtId="164" fontId="16" fillId="0" borderId="50" xfId="0" applyFont="1" applyBorder="1" applyAlignment="1">
      <alignment horizontal="right" vertical="center"/>
    </xf>
    <xf numFmtId="164" fontId="16" fillId="0" borderId="51" xfId="0" applyFont="1" applyBorder="1" applyAlignment="1">
      <alignment horizontal="left" vertical="center"/>
    </xf>
    <xf numFmtId="164" fontId="0" fillId="0" borderId="46" xfId="0" applyBorder="1" applyAlignment="1">
      <alignment horizontal="center" vertical="center"/>
    </xf>
    <xf numFmtId="164" fontId="2" fillId="8" borderId="62" xfId="0" applyFont="1" applyFill="1" applyBorder="1" applyAlignment="1">
      <alignment horizontal="center" vertical="center" wrapText="1"/>
    </xf>
    <xf numFmtId="164" fontId="28" fillId="9" borderId="93" xfId="0" applyFont="1" applyFill="1" applyBorder="1" applyAlignment="1" applyProtection="1">
      <alignment horizontal="right" vertical="center" wrapText="1"/>
      <protection locked="0"/>
    </xf>
    <xf numFmtId="164" fontId="15" fillId="9" borderId="94" xfId="0" applyFont="1" applyFill="1" applyBorder="1" applyAlignment="1">
      <alignment horizontal="left" vertical="center" wrapText="1"/>
    </xf>
    <xf numFmtId="164" fontId="2" fillId="2" borderId="62" xfId="0" applyFont="1" applyFill="1" applyBorder="1" applyAlignment="1">
      <alignment horizontal="center" vertical="center" wrapText="1"/>
    </xf>
    <xf numFmtId="164" fontId="0" fillId="9" borderId="95" xfId="0" applyFont="1" applyFill="1" applyBorder="1" applyAlignment="1">
      <alignment horizontal="center" vertical="center"/>
    </xf>
    <xf numFmtId="164" fontId="28" fillId="9" borderId="96" xfId="0" applyFont="1" applyFill="1" applyBorder="1" applyAlignment="1" applyProtection="1">
      <alignment horizontal="right" vertical="center" wrapText="1"/>
      <protection locked="0"/>
    </xf>
    <xf numFmtId="164" fontId="15" fillId="9" borderId="97" xfId="0" applyFont="1" applyFill="1" applyBorder="1" applyAlignment="1">
      <alignment horizontal="left" vertical="center" wrapText="1"/>
    </xf>
    <xf numFmtId="164" fontId="24" fillId="9" borderId="96" xfId="0" applyFont="1" applyFill="1" applyBorder="1" applyAlignment="1" applyProtection="1">
      <alignment horizontal="center" vertical="center"/>
      <protection locked="0"/>
    </xf>
    <xf numFmtId="164" fontId="3" fillId="9" borderId="97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right" vertical="center" wrapText="1"/>
    </xf>
    <xf numFmtId="164" fontId="0" fillId="0" borderId="98" xfId="0" applyBorder="1" applyAlignment="1">
      <alignment horizontal="left" vertical="center" wrapText="1"/>
    </xf>
    <xf numFmtId="164" fontId="3" fillId="0" borderId="42" xfId="0" applyFont="1" applyBorder="1" applyAlignment="1">
      <alignment horizontal="center" vertical="center"/>
    </xf>
    <xf numFmtId="164" fontId="0" fillId="0" borderId="42" xfId="0" applyFont="1" applyBorder="1" applyAlignment="1">
      <alignment horizontal="center" vertical="center" wrapText="1"/>
    </xf>
    <xf numFmtId="168" fontId="0" fillId="0" borderId="42" xfId="0" applyNumberFormat="1" applyBorder="1" applyAlignment="1">
      <alignment horizontal="center" vertical="center"/>
    </xf>
    <xf numFmtId="168" fontId="3" fillId="0" borderId="99" xfId="0" applyNumberFormat="1" applyFont="1" applyBorder="1" applyAlignment="1">
      <alignment horizontal="center" vertical="center"/>
    </xf>
    <xf numFmtId="168" fontId="0" fillId="0" borderId="100" xfId="0" applyNumberFormat="1" applyBorder="1" applyAlignment="1">
      <alignment horizontal="center" vertical="center"/>
    </xf>
    <xf numFmtId="168" fontId="24" fillId="9" borderId="101" xfId="0" applyNumberFormat="1" applyFont="1" applyFill="1" applyBorder="1" applyAlignment="1" applyProtection="1">
      <alignment horizontal="center" vertical="center"/>
      <protection locked="0"/>
    </xf>
    <xf numFmtId="168" fontId="0" fillId="0" borderId="43" xfId="0" applyNumberFormat="1" applyBorder="1" applyAlignment="1">
      <alignment horizontal="center" vertical="center"/>
    </xf>
    <xf numFmtId="168" fontId="24" fillId="9" borderId="102" xfId="0" applyNumberFormat="1" applyFont="1" applyFill="1" applyBorder="1" applyAlignment="1" applyProtection="1">
      <alignment horizontal="center" vertical="center"/>
      <protection locked="0"/>
    </xf>
    <xf numFmtId="164" fontId="15" fillId="6" borderId="42" xfId="0" applyFont="1" applyFill="1" applyBorder="1" applyAlignment="1">
      <alignment horizontal="center" vertical="center"/>
    </xf>
    <xf numFmtId="164" fontId="3" fillId="0" borderId="103" xfId="0" applyFont="1" applyBorder="1" applyAlignment="1">
      <alignment horizontal="center" vertical="center"/>
    </xf>
    <xf numFmtId="164" fontId="24" fillId="10" borderId="42" xfId="0" applyFont="1" applyFill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 wrapText="1"/>
    </xf>
    <xf numFmtId="164" fontId="0" fillId="0" borderId="100" xfId="0" applyBorder="1" applyAlignment="1">
      <alignment horizontal="center" vertical="center"/>
    </xf>
    <xf numFmtId="164" fontId="24" fillId="9" borderId="89" xfId="0" applyFont="1" applyFill="1" applyBorder="1" applyAlignment="1" applyProtection="1">
      <alignment horizontal="center" vertical="center"/>
      <protection locked="0"/>
    </xf>
    <xf numFmtId="168" fontId="0" fillId="0" borderId="104" xfId="0" applyNumberFormat="1" applyBorder="1" applyAlignment="1">
      <alignment horizontal="center" vertical="center"/>
    </xf>
    <xf numFmtId="166" fontId="3" fillId="10" borderId="42" xfId="0" applyNumberFormat="1" applyFont="1" applyFill="1" applyBorder="1" applyAlignment="1">
      <alignment horizontal="center" vertical="center"/>
    </xf>
    <xf numFmtId="164" fontId="24" fillId="9" borderId="102" xfId="0" applyFont="1" applyFill="1" applyBorder="1" applyAlignment="1" applyProtection="1">
      <alignment horizontal="center" vertical="center"/>
      <protection locked="0"/>
    </xf>
    <xf numFmtId="164" fontId="24" fillId="9" borderId="105" xfId="0" applyFont="1" applyFill="1" applyBorder="1" applyAlignment="1" applyProtection="1">
      <alignment horizontal="center" vertical="center"/>
      <protection locked="0"/>
    </xf>
    <xf numFmtId="164" fontId="24" fillId="6" borderId="42" xfId="0" applyFont="1" applyFill="1" applyBorder="1" applyAlignment="1">
      <alignment horizontal="center" vertical="center"/>
    </xf>
    <xf numFmtId="164" fontId="15" fillId="0" borderId="54" xfId="0" applyFont="1" applyBorder="1" applyAlignment="1">
      <alignment horizontal="center" vertical="center" wrapText="1"/>
    </xf>
    <xf numFmtId="164" fontId="3" fillId="10" borderId="42" xfId="0" applyFont="1" applyFill="1" applyBorder="1" applyAlignment="1">
      <alignment horizontal="center" vertical="center"/>
    </xf>
    <xf numFmtId="164" fontId="3" fillId="11" borderId="42" xfId="0" applyFont="1" applyFill="1" applyBorder="1" applyAlignment="1">
      <alignment horizontal="center" vertical="center"/>
    </xf>
    <xf numFmtId="164" fontId="0" fillId="0" borderId="106" xfId="0" applyFont="1" applyBorder="1" applyAlignment="1">
      <alignment horizontal="center" vertical="center"/>
    </xf>
    <xf numFmtId="164" fontId="15" fillId="0" borderId="107" xfId="0" applyFont="1" applyBorder="1" applyAlignment="1">
      <alignment horizontal="center" vertical="center" wrapText="1"/>
    </xf>
    <xf numFmtId="164" fontId="0" fillId="0" borderId="108" xfId="0" applyFont="1" applyBorder="1" applyAlignment="1">
      <alignment horizontal="center" vertical="center"/>
    </xf>
    <xf numFmtId="164" fontId="15" fillId="0" borderId="109" xfId="0" applyFont="1" applyBorder="1" applyAlignment="1">
      <alignment horizontal="center" vertical="center" wrapText="1"/>
    </xf>
    <xf numFmtId="164" fontId="0" fillId="0" borderId="110" xfId="0" applyFont="1" applyBorder="1" applyAlignment="1">
      <alignment horizontal="center" vertical="center"/>
    </xf>
    <xf numFmtId="164" fontId="0" fillId="0" borderId="111" xfId="0" applyFon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4" fontId="0" fillId="0" borderId="110" xfId="0" applyFont="1" applyBorder="1" applyAlignment="1">
      <alignment horizontal="center" vertical="center" wrapText="1"/>
    </xf>
    <xf numFmtId="164" fontId="24" fillId="9" borderId="101" xfId="0" applyFont="1" applyFill="1" applyBorder="1" applyAlignment="1" applyProtection="1">
      <alignment horizontal="center" vertical="center"/>
      <protection locked="0"/>
    </xf>
    <xf numFmtId="167" fontId="0" fillId="0" borderId="112" xfId="0" applyNumberFormat="1" applyBorder="1" applyAlignment="1">
      <alignment horizontal="center" vertical="center"/>
    </xf>
    <xf numFmtId="164" fontId="0" fillId="0" borderId="113" xfId="0" applyFont="1" applyBorder="1" applyAlignment="1">
      <alignment horizontal="center" vertical="center" wrapText="1"/>
    </xf>
    <xf numFmtId="164" fontId="0" fillId="0" borderId="52" xfId="0" applyFont="1" applyBorder="1" applyAlignment="1">
      <alignment horizontal="center" vertical="center"/>
    </xf>
    <xf numFmtId="164" fontId="24" fillId="9" borderId="114" xfId="0" applyFont="1" applyFill="1" applyBorder="1" applyAlignment="1" applyProtection="1">
      <alignment horizontal="center" vertical="center"/>
      <protection locked="0"/>
    </xf>
    <xf numFmtId="164" fontId="0" fillId="0" borderId="115" xfId="0" applyFont="1" applyBorder="1" applyAlignment="1">
      <alignment horizontal="center" vertical="center"/>
    </xf>
    <xf numFmtId="167" fontId="0" fillId="0" borderId="116" xfId="0" applyNumberFormat="1" applyBorder="1" applyAlignment="1">
      <alignment horizontal="center" vertical="center"/>
    </xf>
    <xf numFmtId="164" fontId="0" fillId="0" borderId="117" xfId="0" applyFont="1" applyBorder="1" applyAlignment="1">
      <alignment horizontal="center" vertical="center" wrapText="1"/>
    </xf>
    <xf numFmtId="164" fontId="24" fillId="9" borderId="118" xfId="0" applyFont="1" applyFill="1" applyBorder="1" applyAlignment="1" applyProtection="1">
      <alignment horizontal="center" vertical="center"/>
      <protection locked="0"/>
    </xf>
    <xf numFmtId="167" fontId="0" fillId="0" borderId="119" xfId="0" applyNumberFormat="1" applyBorder="1" applyAlignment="1">
      <alignment horizontal="center" vertical="center"/>
    </xf>
    <xf numFmtId="164" fontId="0" fillId="0" borderId="120" xfId="0" applyFont="1" applyBorder="1" applyAlignment="1">
      <alignment horizontal="center" vertical="center" wrapText="1"/>
    </xf>
    <xf numFmtId="164" fontId="0" fillId="0" borderId="4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2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2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2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2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3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3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3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3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3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3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3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3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3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3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4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4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4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4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4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4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3" name="Line 46"/>
        <xdr:cNvSpPr>
          <a:spLocks/>
        </xdr:cNvSpPr>
      </xdr:nvSpPr>
      <xdr:spPr>
        <a:xfrm flipH="1"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Line 4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16</xdr:row>
      <xdr:rowOff>209550</xdr:rowOff>
    </xdr:from>
    <xdr:to>
      <xdr:col>0</xdr:col>
      <xdr:colOff>466725</xdr:colOff>
      <xdr:row>17</xdr:row>
      <xdr:rowOff>28575</xdr:rowOff>
    </xdr:to>
    <xdr:sp fLocksText="0">
      <xdr:nvSpPr>
        <xdr:cNvPr id="25" name="TextBox 48"/>
        <xdr:cNvSpPr txBox="1">
          <a:spLocks noChangeArrowheads="1"/>
        </xdr:cNvSpPr>
      </xdr:nvSpPr>
      <xdr:spPr>
        <a:xfrm>
          <a:off x="390525" y="47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209550</xdr:rowOff>
    </xdr:from>
    <xdr:to>
      <xdr:col>14</xdr:col>
      <xdr:colOff>266700</xdr:colOff>
      <xdr:row>11</xdr:row>
      <xdr:rowOff>209550</xdr:rowOff>
    </xdr:to>
    <xdr:sp>
      <xdr:nvSpPr>
        <xdr:cNvPr id="26" name="Line 49"/>
        <xdr:cNvSpPr>
          <a:spLocks/>
        </xdr:cNvSpPr>
      </xdr:nvSpPr>
      <xdr:spPr>
        <a:xfrm>
          <a:off x="6162675" y="3200400"/>
          <a:ext cx="1276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161925</xdr:rowOff>
    </xdr:from>
    <xdr:to>
      <xdr:col>14</xdr:col>
      <xdr:colOff>257175</xdr:colOff>
      <xdr:row>12</xdr:row>
      <xdr:rowOff>161925</xdr:rowOff>
    </xdr:to>
    <xdr:sp>
      <xdr:nvSpPr>
        <xdr:cNvPr id="27" name="Line 50"/>
        <xdr:cNvSpPr>
          <a:spLocks/>
        </xdr:cNvSpPr>
      </xdr:nvSpPr>
      <xdr:spPr>
        <a:xfrm>
          <a:off x="6153150" y="3533775"/>
          <a:ext cx="1276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27</xdr:row>
      <xdr:rowOff>123825</xdr:rowOff>
    </xdr:from>
    <xdr:to>
      <xdr:col>27</xdr:col>
      <xdr:colOff>0</xdr:colOff>
      <xdr:row>27</xdr:row>
      <xdr:rowOff>123825</xdr:rowOff>
    </xdr:to>
    <xdr:sp>
      <xdr:nvSpPr>
        <xdr:cNvPr id="28" name="Line 51"/>
        <xdr:cNvSpPr>
          <a:spLocks/>
        </xdr:cNvSpPr>
      </xdr:nvSpPr>
      <xdr:spPr>
        <a:xfrm>
          <a:off x="14411325" y="7715250"/>
          <a:ext cx="1276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247650</xdr:rowOff>
    </xdr:from>
    <xdr:to>
      <xdr:col>0</xdr:col>
      <xdr:colOff>0</xdr:colOff>
      <xdr:row>15</xdr:row>
      <xdr:rowOff>123825</xdr:rowOff>
    </xdr:to>
    <xdr:sp>
      <xdr:nvSpPr>
        <xdr:cNvPr id="1" name="Line 15"/>
        <xdr:cNvSpPr>
          <a:spLocks/>
        </xdr:cNvSpPr>
      </xdr:nvSpPr>
      <xdr:spPr>
        <a:xfrm>
          <a:off x="0" y="4914900"/>
          <a:ext cx="0" cy="200025"/>
        </a:xfrm>
        <a:prstGeom prst="line">
          <a:avLst/>
        </a:prstGeom>
        <a:noFill/>
        <a:ln w="2844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228600</xdr:rowOff>
    </xdr:from>
    <xdr:to>
      <xdr:col>0</xdr:col>
      <xdr:colOff>0</xdr:colOff>
      <xdr:row>14</xdr:row>
      <xdr:rowOff>247650</xdr:rowOff>
    </xdr:to>
    <xdr:sp>
      <xdr:nvSpPr>
        <xdr:cNvPr id="2" name="Line 16"/>
        <xdr:cNvSpPr>
          <a:spLocks/>
        </xdr:cNvSpPr>
      </xdr:nvSpPr>
      <xdr:spPr>
        <a:xfrm flipV="1">
          <a:off x="0" y="2733675"/>
          <a:ext cx="0" cy="2181225"/>
        </a:xfrm>
        <a:prstGeom prst="line">
          <a:avLst/>
        </a:prstGeom>
        <a:noFill/>
        <a:ln w="2844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247650</xdr:rowOff>
    </xdr:from>
    <xdr:to>
      <xdr:col>0</xdr:col>
      <xdr:colOff>0</xdr:colOff>
      <xdr:row>14</xdr:row>
      <xdr:rowOff>247650</xdr:rowOff>
    </xdr:to>
    <xdr:sp>
      <xdr:nvSpPr>
        <xdr:cNvPr id="3" name="Line 17"/>
        <xdr:cNvSpPr>
          <a:spLocks/>
        </xdr:cNvSpPr>
      </xdr:nvSpPr>
      <xdr:spPr>
        <a:xfrm flipV="1">
          <a:off x="0" y="4267200"/>
          <a:ext cx="0" cy="647700"/>
        </a:xfrm>
        <a:prstGeom prst="line">
          <a:avLst/>
        </a:prstGeom>
        <a:noFill/>
        <a:ln w="2844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4" name="Line 18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5" name="Line 19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12</xdr:row>
      <xdr:rowOff>209550</xdr:rowOff>
    </xdr:from>
    <xdr:to>
      <xdr:col>0</xdr:col>
      <xdr:colOff>466725</xdr:colOff>
      <xdr:row>13</xdr:row>
      <xdr:rowOff>85725</xdr:rowOff>
    </xdr:to>
    <xdr:sp fLocksText="0">
      <xdr:nvSpPr>
        <xdr:cNvPr id="6" name="TextBox 20"/>
        <xdr:cNvSpPr txBox="1">
          <a:spLocks noChangeArrowheads="1"/>
        </xdr:cNvSpPr>
      </xdr:nvSpPr>
      <xdr:spPr>
        <a:xfrm>
          <a:off x="3905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171450</xdr:rowOff>
    </xdr:from>
    <xdr:to>
      <xdr:col>0</xdr:col>
      <xdr:colOff>0</xdr:colOff>
      <xdr:row>20</xdr:row>
      <xdr:rowOff>171450</xdr:rowOff>
    </xdr:to>
    <xdr:sp>
      <xdr:nvSpPr>
        <xdr:cNvPr id="7" name="Line 21"/>
        <xdr:cNvSpPr>
          <a:spLocks/>
        </xdr:cNvSpPr>
      </xdr:nvSpPr>
      <xdr:spPr>
        <a:xfrm>
          <a:off x="0" y="6838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65" zoomScaleNormal="65" zoomScaleSheetLayoutView="100" workbookViewId="0" topLeftCell="A1">
      <selection activeCell="G29" sqref="G29"/>
    </sheetView>
  </sheetViews>
  <sheetFormatPr defaultColWidth="11.421875" defaultRowHeight="12.75"/>
  <cols>
    <col min="1" max="1" width="19.57421875" style="0" customWidth="1"/>
    <col min="2" max="2" width="9.8515625" style="0" customWidth="1"/>
    <col min="3" max="3" width="9.00390625" style="0" customWidth="1"/>
    <col min="4" max="4" width="1.1484375" style="0" customWidth="1"/>
    <col min="5" max="5" width="5.140625" style="1" customWidth="1"/>
    <col min="6" max="6" width="8.8515625" style="2" customWidth="1"/>
    <col min="7" max="7" width="8.57421875" style="1" customWidth="1"/>
    <col min="8" max="8" width="8.8515625" style="2" customWidth="1"/>
    <col min="9" max="9" width="8.00390625" style="2" customWidth="1"/>
    <col min="10" max="10" width="6.421875" style="2" customWidth="1"/>
    <col min="11" max="11" width="5.421875" style="2" customWidth="1"/>
    <col min="12" max="12" width="1.28515625" style="3" customWidth="1"/>
    <col min="13" max="14" width="7.7109375" style="3" customWidth="1"/>
    <col min="15" max="15" width="8.28125" style="1" customWidth="1"/>
    <col min="16" max="16" width="8.7109375" style="3" customWidth="1"/>
    <col min="17" max="17" width="9.28125" style="4" customWidth="1"/>
    <col min="18" max="18" width="5.00390625" style="4" customWidth="1"/>
    <col min="19" max="19" width="5.00390625" style="5" customWidth="1"/>
  </cols>
  <sheetData>
    <row r="1" spans="1:20" ht="6" customHeight="1">
      <c r="A1" s="6"/>
      <c r="B1" s="6"/>
      <c r="C1" s="6"/>
      <c r="D1" s="6"/>
      <c r="E1" s="7"/>
      <c r="F1" s="8"/>
      <c r="G1" s="7"/>
      <c r="H1" s="8"/>
      <c r="I1" s="8"/>
      <c r="J1" s="8"/>
      <c r="K1" s="8"/>
      <c r="L1" s="9"/>
      <c r="M1" s="9"/>
      <c r="N1" s="9"/>
      <c r="O1" s="7"/>
      <c r="P1" s="9"/>
      <c r="Q1" s="10"/>
      <c r="R1" s="10"/>
      <c r="S1" s="11"/>
      <c r="T1" s="6"/>
    </row>
    <row r="2" spans="1:20" s="14" customFormat="1" ht="50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4" customFormat="1" ht="24" customHeight="1">
      <c r="A4" s="15" t="s">
        <v>1</v>
      </c>
      <c r="B4" s="15"/>
      <c r="C4" s="15"/>
      <c r="D4" s="16"/>
      <c r="E4" s="17" t="s">
        <v>2</v>
      </c>
      <c r="F4" s="17"/>
      <c r="G4" s="17"/>
      <c r="H4" s="17"/>
      <c r="I4" s="17"/>
      <c r="J4" s="17"/>
      <c r="K4" s="17"/>
      <c r="L4" s="13"/>
      <c r="M4" s="17" t="s">
        <v>3</v>
      </c>
      <c r="N4" s="17"/>
      <c r="O4" s="17"/>
      <c r="P4" s="17"/>
      <c r="Q4" s="17"/>
      <c r="R4" s="17"/>
      <c r="S4" s="17"/>
      <c r="T4" s="13"/>
    </row>
    <row r="5" spans="1:20" s="14" customFormat="1" ht="24" customHeight="1">
      <c r="A5" s="18" t="s">
        <v>4</v>
      </c>
      <c r="B5" s="19">
        <v>20</v>
      </c>
      <c r="C5" s="19"/>
      <c r="D5" s="20"/>
      <c r="E5" s="21" t="s">
        <v>5</v>
      </c>
      <c r="F5" s="21"/>
      <c r="G5" s="22">
        <v>130</v>
      </c>
      <c r="H5" s="23" t="s">
        <v>6</v>
      </c>
      <c r="I5" s="24" t="s">
        <v>7</v>
      </c>
      <c r="J5" s="24"/>
      <c r="K5" s="24"/>
      <c r="L5" s="9"/>
      <c r="M5" s="21" t="s">
        <v>5</v>
      </c>
      <c r="N5" s="21"/>
      <c r="O5" s="22">
        <v>0</v>
      </c>
      <c r="P5" s="25" t="s">
        <v>6</v>
      </c>
      <c r="Q5" s="26" t="s">
        <v>7</v>
      </c>
      <c r="R5" s="26"/>
      <c r="S5" s="26"/>
      <c r="T5" s="13"/>
    </row>
    <row r="6" spans="1:20" s="14" customFormat="1" ht="24" customHeight="1">
      <c r="A6" s="27" t="s">
        <v>8</v>
      </c>
      <c r="B6" s="28">
        <v>-10</v>
      </c>
      <c r="C6" s="28"/>
      <c r="D6" s="20"/>
      <c r="E6" s="29" t="s">
        <v>9</v>
      </c>
      <c r="F6" s="29"/>
      <c r="G6" s="28">
        <v>2.5</v>
      </c>
      <c r="H6" s="28"/>
      <c r="I6" s="30">
        <f>G8*G7*(B5-(B6))/1000</f>
        <v>11.7</v>
      </c>
      <c r="J6" s="30"/>
      <c r="K6" s="31" t="s">
        <v>10</v>
      </c>
      <c r="L6" s="9"/>
      <c r="M6" s="29" t="s">
        <v>9</v>
      </c>
      <c r="N6" s="29"/>
      <c r="O6" s="32">
        <v>2.5</v>
      </c>
      <c r="P6" s="32"/>
      <c r="Q6" s="33">
        <f>O8*O7*(B5-(B6))/1000</f>
        <v>0</v>
      </c>
      <c r="R6" s="33"/>
      <c r="S6" s="31" t="s">
        <v>10</v>
      </c>
      <c r="T6" s="13"/>
    </row>
    <row r="7" spans="1:20" s="14" customFormat="1" ht="24" customHeight="1">
      <c r="A7" s="34" t="s">
        <v>11</v>
      </c>
      <c r="B7" s="28">
        <v>2650</v>
      </c>
      <c r="C7" s="28"/>
      <c r="D7" s="20"/>
      <c r="E7" s="35" t="s">
        <v>12</v>
      </c>
      <c r="F7" s="35"/>
      <c r="G7" s="36">
        <f>G5*G6</f>
        <v>325</v>
      </c>
      <c r="H7" s="37" t="s">
        <v>13</v>
      </c>
      <c r="I7" s="38" t="s">
        <v>14</v>
      </c>
      <c r="J7" s="38"/>
      <c r="K7" s="38"/>
      <c r="L7" s="9"/>
      <c r="M7" s="35" t="s">
        <v>12</v>
      </c>
      <c r="N7" s="35"/>
      <c r="O7" s="36">
        <f>O5*O6</f>
        <v>0</v>
      </c>
      <c r="P7" s="37" t="s">
        <v>13</v>
      </c>
      <c r="Q7" s="38" t="s">
        <v>15</v>
      </c>
      <c r="R7" s="38"/>
      <c r="S7" s="38"/>
      <c r="T7" s="13"/>
    </row>
    <row r="8" spans="1:20" s="14" customFormat="1" ht="24" customHeight="1">
      <c r="A8" s="39" t="s">
        <v>16</v>
      </c>
      <c r="B8" s="40">
        <v>49</v>
      </c>
      <c r="C8" s="40"/>
      <c r="D8" s="41"/>
      <c r="E8" s="42" t="s">
        <v>17</v>
      </c>
      <c r="F8" s="42"/>
      <c r="G8" s="28">
        <v>1.2</v>
      </c>
      <c r="H8" s="28"/>
      <c r="I8" s="30">
        <f>G8*G7*B7*0.018</f>
        <v>18603</v>
      </c>
      <c r="J8" s="30"/>
      <c r="K8" s="31" t="s">
        <v>18</v>
      </c>
      <c r="L8" s="9"/>
      <c r="M8" s="42" t="s">
        <v>17</v>
      </c>
      <c r="N8" s="42"/>
      <c r="O8" s="28">
        <v>0.81</v>
      </c>
      <c r="P8" s="28"/>
      <c r="Q8" s="43">
        <f>O8*O7*B7*0.018</f>
        <v>0</v>
      </c>
      <c r="R8" s="43"/>
      <c r="S8" s="31" t="s">
        <v>18</v>
      </c>
      <c r="T8" s="13"/>
    </row>
    <row r="9" spans="1:20" s="14" customFormat="1" ht="24" customHeight="1">
      <c r="A9" s="11" t="s">
        <v>19</v>
      </c>
      <c r="B9" s="44">
        <v>184</v>
      </c>
      <c r="C9" s="44"/>
      <c r="D9" s="6"/>
      <c r="E9" s="45" t="s">
        <v>20</v>
      </c>
      <c r="F9" s="45"/>
      <c r="G9" s="46">
        <v>1</v>
      </c>
      <c r="H9" s="46"/>
      <c r="I9" s="47"/>
      <c r="J9" s="8"/>
      <c r="K9" s="8"/>
      <c r="L9" s="9"/>
      <c r="M9" s="48" t="s">
        <v>20</v>
      </c>
      <c r="N9" s="48"/>
      <c r="O9" s="49">
        <v>1.2</v>
      </c>
      <c r="P9" s="49"/>
      <c r="Q9" s="50"/>
      <c r="R9" s="10"/>
      <c r="S9" s="11"/>
      <c r="T9" s="13"/>
    </row>
    <row r="10" spans="1:20" s="5" customFormat="1" ht="24" customHeight="1">
      <c r="A10" s="51"/>
      <c r="B10" s="51"/>
      <c r="C10" s="51"/>
      <c r="D10" s="6"/>
      <c r="E10" s="52" t="s">
        <v>21</v>
      </c>
      <c r="F10" s="52"/>
      <c r="G10" s="52"/>
      <c r="H10" s="52"/>
      <c r="I10" s="53">
        <f>I6*G9</f>
        <v>11.7</v>
      </c>
      <c r="J10" s="53"/>
      <c r="K10" s="54" t="s">
        <v>10</v>
      </c>
      <c r="L10" s="9"/>
      <c r="M10" s="52" t="s">
        <v>22</v>
      </c>
      <c r="N10" s="52"/>
      <c r="O10" s="52"/>
      <c r="P10" s="52"/>
      <c r="Q10" s="53">
        <f>Q6*O9</f>
        <v>0</v>
      </c>
      <c r="R10" s="53"/>
      <c r="S10" s="54" t="s">
        <v>10</v>
      </c>
      <c r="T10" s="11"/>
    </row>
    <row r="11" spans="1:20" ht="5.25" customHeight="1">
      <c r="A11" s="6"/>
      <c r="B11" s="6"/>
      <c r="C11" s="6"/>
      <c r="D11" s="6"/>
      <c r="E11" s="7"/>
      <c r="F11" s="8"/>
      <c r="G11" s="7"/>
      <c r="H11" s="8"/>
      <c r="I11" s="8"/>
      <c r="J11" s="8"/>
      <c r="K11" s="8"/>
      <c r="L11" s="9"/>
      <c r="M11" s="9"/>
      <c r="N11" s="9"/>
      <c r="O11" s="7"/>
      <c r="P11" s="9"/>
      <c r="Q11" s="10"/>
      <c r="R11" s="10"/>
      <c r="S11" s="11"/>
      <c r="T11" s="6"/>
    </row>
    <row r="12" spans="1:20" ht="30" customHeight="1">
      <c r="A12" s="55" t="s">
        <v>23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>
        <f>Q10+I10</f>
        <v>11.7</v>
      </c>
      <c r="P12" s="56"/>
      <c r="Q12" s="56"/>
      <c r="R12" s="57" t="s">
        <v>10</v>
      </c>
      <c r="S12" s="57"/>
      <c r="T12" s="6"/>
    </row>
    <row r="13" spans="1:20" ht="30" customHeight="1">
      <c r="A13" s="58" t="s">
        <v>24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>
        <f>Q8+I8</f>
        <v>18603</v>
      </c>
      <c r="P13" s="59"/>
      <c r="Q13" s="59"/>
      <c r="R13" s="60" t="s">
        <v>18</v>
      </c>
      <c r="S13" s="60"/>
      <c r="T13" s="61"/>
    </row>
    <row r="14" spans="1:20" ht="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8.5" customHeight="1">
      <c r="A15" s="62" t="s">
        <v>25</v>
      </c>
      <c r="B15" s="62"/>
      <c r="C15" s="62"/>
      <c r="D15" s="62"/>
      <c r="E15" s="62"/>
      <c r="F15" s="62"/>
      <c r="G15" s="62"/>
      <c r="H15" s="63" t="s">
        <v>26</v>
      </c>
      <c r="I15" s="63"/>
      <c r="J15" s="64" t="s">
        <v>27</v>
      </c>
      <c r="K15" s="64"/>
      <c r="L15" s="64"/>
      <c r="M15" s="64"/>
      <c r="N15" s="65" t="s">
        <v>28</v>
      </c>
      <c r="O15" s="65"/>
      <c r="P15" s="66"/>
      <c r="Q15" s="66"/>
      <c r="R15" s="67"/>
      <c r="S15" s="68"/>
      <c r="T15" s="61"/>
    </row>
    <row r="16" spans="1:20" ht="24" customHeight="1">
      <c r="A16" s="62"/>
      <c r="B16" s="62"/>
      <c r="C16" s="62"/>
      <c r="D16" s="62"/>
      <c r="E16" s="62"/>
      <c r="F16" s="62"/>
      <c r="G16" s="62"/>
      <c r="H16" s="69" t="s">
        <v>29</v>
      </c>
      <c r="I16" s="69"/>
      <c r="J16" s="69" t="s">
        <v>29</v>
      </c>
      <c r="K16" s="69"/>
      <c r="L16" s="69"/>
      <c r="M16" s="69"/>
      <c r="N16" s="65"/>
      <c r="O16" s="65"/>
      <c r="P16" s="70"/>
      <c r="Q16" s="71" t="s">
        <v>30</v>
      </c>
      <c r="R16" s="71"/>
      <c r="S16" s="71"/>
      <c r="T16" s="61"/>
    </row>
    <row r="17" spans="1:20" ht="30" customHeight="1">
      <c r="A17" s="72" t="s">
        <v>31</v>
      </c>
      <c r="B17" s="72"/>
      <c r="C17" s="73">
        <v>0.6</v>
      </c>
      <c r="D17" s="74" t="s">
        <v>32</v>
      </c>
      <c r="E17" s="74"/>
      <c r="F17" s="75">
        <v>0.8</v>
      </c>
      <c r="G17" s="76">
        <v>10</v>
      </c>
      <c r="H17" s="77">
        <f>O13/G17/F17*C17</f>
        <v>1395.225</v>
      </c>
      <c r="I17" s="77"/>
      <c r="J17" s="78">
        <f>H17/(G5+O5)</f>
        <v>10.7325</v>
      </c>
      <c r="K17" s="78"/>
      <c r="L17" s="78"/>
      <c r="M17" s="79" t="s">
        <v>33</v>
      </c>
      <c r="N17" s="80">
        <f>O13/G17/F17</f>
        <v>2325.375</v>
      </c>
      <c r="O17" s="81" t="s">
        <v>34</v>
      </c>
      <c r="P17" s="9"/>
      <c r="Q17" s="82" t="str">
        <f>IF(H17=SMALL(H17:H22,1)," A ",IF(H17=SMALL(H17:H22,2)," B ",IF(H17=SMALL(H17:H22,3)," C ",IF(H17=SMALL(H17:H22,4)," D ",IF(H17=SMALL(H17:H22,5)," E ",IF(H17=SMALL(H17:H22,6)," F "," 0 "))))))</f>
        <v> D </v>
      </c>
      <c r="R17" s="82"/>
      <c r="S17" s="82"/>
      <c r="T17" s="6"/>
    </row>
    <row r="18" spans="1:20" ht="30" customHeight="1">
      <c r="A18" s="83" t="s">
        <v>35</v>
      </c>
      <c r="B18" s="83"/>
      <c r="C18" s="84">
        <v>0.0341</v>
      </c>
      <c r="D18" s="85" t="s">
        <v>36</v>
      </c>
      <c r="E18" s="85"/>
      <c r="F18" s="86">
        <v>0.8</v>
      </c>
      <c r="G18" s="87">
        <v>1</v>
      </c>
      <c r="H18" s="88">
        <f>O13/G18/F18*C18</f>
        <v>792.952875</v>
      </c>
      <c r="I18" s="88"/>
      <c r="J18" s="89">
        <f>H18/(G5+O5)</f>
        <v>6.0996375</v>
      </c>
      <c r="K18" s="89"/>
      <c r="L18" s="89"/>
      <c r="M18" s="90" t="s">
        <v>33</v>
      </c>
      <c r="N18" s="91">
        <f>O13/G18/F18</f>
        <v>23253.75</v>
      </c>
      <c r="O18" s="92" t="s">
        <v>18</v>
      </c>
      <c r="P18" s="9"/>
      <c r="Q18" s="82" t="str">
        <f>IF(H18=SMALL(H17:H22,1)," A ",IF(H18=SMALL(H17:H22,2)," B ",IF(H18=SMALL(H17:H22,3)," C ",IF(H18=SMALL(H17:H22,4)," D ",IF(H18=SMALL(H17:H22,5)," E ",IF(H18=SMALL(H17:H22,6)," F "," 0 "))))))</f>
        <v> C </v>
      </c>
      <c r="R18" s="82"/>
      <c r="S18" s="82"/>
      <c r="T18" s="6"/>
    </row>
    <row r="19" spans="1:20" ht="30" customHeight="1">
      <c r="A19" s="83" t="s">
        <v>37</v>
      </c>
      <c r="B19" s="83"/>
      <c r="C19" s="93">
        <v>1.02</v>
      </c>
      <c r="D19" s="85" t="s">
        <v>38</v>
      </c>
      <c r="E19" s="85"/>
      <c r="F19" s="86">
        <v>0.8</v>
      </c>
      <c r="G19" s="87">
        <v>13.6</v>
      </c>
      <c r="H19" s="88">
        <f>O13/G19/F19*C19</f>
        <v>1744.0312500000002</v>
      </c>
      <c r="I19" s="88"/>
      <c r="J19" s="89">
        <f>H19/(G5+O5)</f>
        <v>13.415625000000002</v>
      </c>
      <c r="K19" s="89"/>
      <c r="L19" s="89"/>
      <c r="M19" s="79" t="s">
        <v>33</v>
      </c>
      <c r="N19" s="91">
        <f>O13/G19/F19</f>
        <v>1709.8345588235295</v>
      </c>
      <c r="O19" s="92" t="s">
        <v>39</v>
      </c>
      <c r="P19" s="9"/>
      <c r="Q19" s="82" t="str">
        <f>IF(H19=SMALL(H17:H22,1)," A ",IF(H19=SMALL(H17:H22,2)," B ",IF(H19=SMALL(H17:H22,3)," C ",IF(H19=SMALL(H17:H22,4)," D ",IF(H19=SMALL(H17:H22,5)," E ",IF(H19=SMALL(H17:H22,6)," F "," 0 "))))))</f>
        <v> F </v>
      </c>
      <c r="R19" s="82"/>
      <c r="S19" s="82"/>
      <c r="T19" s="6"/>
    </row>
    <row r="20" spans="1:20" ht="30" customHeight="1">
      <c r="A20" s="83" t="s">
        <v>40</v>
      </c>
      <c r="B20" s="83"/>
      <c r="C20" s="84">
        <v>0.091</v>
      </c>
      <c r="D20" s="94" t="s">
        <v>36</v>
      </c>
      <c r="E20" s="94"/>
      <c r="F20" s="86">
        <v>3.8</v>
      </c>
      <c r="G20" s="87">
        <v>1</v>
      </c>
      <c r="H20" s="88">
        <f>O13/G20/F20*C20</f>
        <v>445.49289473684206</v>
      </c>
      <c r="I20" s="88"/>
      <c r="J20" s="89">
        <f>H20/(G5+O5)</f>
        <v>3.4268684210526312</v>
      </c>
      <c r="K20" s="89"/>
      <c r="L20" s="89"/>
      <c r="M20" s="90" t="s">
        <v>33</v>
      </c>
      <c r="N20" s="91">
        <f>O13/G20/F20</f>
        <v>4895.526315789473</v>
      </c>
      <c r="O20" s="92" t="s">
        <v>18</v>
      </c>
      <c r="P20" s="9"/>
      <c r="Q20" s="82" t="str">
        <f>IF(H20=SMALL(H17:H22,1)," A ",IF(H20=SMALL(H17:H22,2)," B ",IF(H20=SMALL(H17:H22,3)," C ",IF(H20=SMALL(H17:H22,4)," D ",IF(H20=SMALL(H17:H22,5)," E ",IF(H20=SMALL(H17:H22,6)," F "," 0 "))))))</f>
        <v> A </v>
      </c>
      <c r="R20" s="82"/>
      <c r="S20" s="82"/>
      <c r="T20" s="6"/>
    </row>
    <row r="21" spans="1:20" ht="30" customHeight="1">
      <c r="A21" s="83" t="s">
        <v>41</v>
      </c>
      <c r="B21" s="83"/>
      <c r="C21" s="84"/>
      <c r="D21" s="94"/>
      <c r="E21" s="94"/>
      <c r="F21" s="86">
        <v>3</v>
      </c>
      <c r="G21" s="95">
        <v>1</v>
      </c>
      <c r="H21" s="88">
        <f>O13/G21/F21*C20</f>
        <v>564.2909999999999</v>
      </c>
      <c r="I21" s="88"/>
      <c r="J21" s="89">
        <f>H21/(G5+O5)</f>
        <v>4.340699999999999</v>
      </c>
      <c r="K21" s="89"/>
      <c r="L21" s="89"/>
      <c r="M21" s="79" t="s">
        <v>33</v>
      </c>
      <c r="N21" s="91">
        <f>O13/G21/F21</f>
        <v>6201</v>
      </c>
      <c r="O21" s="92" t="s">
        <v>18</v>
      </c>
      <c r="P21" s="9"/>
      <c r="Q21" s="82" t="str">
        <f>IF(H21=SMALL(H17:H22,1)," A ",IF(H21=SMALL(H17:H22,2)," B ",IF(H21=SMALL(H17:H22,3)," C ",IF(H21=SMALL(H17:H22,4)," D ",IF(H21=SMALL(H17:H22,5)," E ",IF(H21=SMALL(H17:H22,6)," F "," 0 "))))))</f>
        <v> B </v>
      </c>
      <c r="R21" s="82"/>
      <c r="S21" s="82"/>
      <c r="T21" s="6"/>
    </row>
    <row r="22" spans="1:20" ht="30" customHeight="1">
      <c r="A22" s="83" t="s">
        <v>42</v>
      </c>
      <c r="B22" s="83"/>
      <c r="C22" s="84"/>
      <c r="D22" s="94"/>
      <c r="E22" s="94"/>
      <c r="F22" s="96">
        <v>1</v>
      </c>
      <c r="G22" s="95">
        <v>1</v>
      </c>
      <c r="H22" s="88">
        <f>O13/G22/F22*C20</f>
        <v>1692.873</v>
      </c>
      <c r="I22" s="88"/>
      <c r="J22" s="89">
        <f>H22/(G5+O5)</f>
        <v>13.0221</v>
      </c>
      <c r="K22" s="89"/>
      <c r="L22" s="89"/>
      <c r="M22" s="90" t="s">
        <v>33</v>
      </c>
      <c r="N22" s="91">
        <f>O13/G22/F22</f>
        <v>18603</v>
      </c>
      <c r="O22" s="92" t="s">
        <v>18</v>
      </c>
      <c r="P22" s="9"/>
      <c r="Q22" s="97" t="str">
        <f>IF(H22=SMALL(H17:H22,1)," A ",IF(H22=SMALL(H17:H22,2)," B ",IF(H22=SMALL(H17:H22,3)," C ",IF(H22=SMALL(H17:H22,4)," D ",IF(H22=SMALL(H17:H22,5)," E ",IF(H22=SMALL(H17:H22,6)," F "," 0 "))))))</f>
        <v> E </v>
      </c>
      <c r="R22" s="97"/>
      <c r="S22" s="97"/>
      <c r="T22" s="6"/>
    </row>
    <row r="23" spans="1:20" ht="12.75">
      <c r="A23" s="6"/>
      <c r="B23" s="6"/>
      <c r="C23" s="98"/>
      <c r="D23" s="61"/>
      <c r="E23" s="99"/>
      <c r="F23" s="8"/>
      <c r="G23" s="7"/>
      <c r="H23" s="8"/>
      <c r="I23" s="8"/>
      <c r="J23" s="8"/>
      <c r="K23" s="8"/>
      <c r="L23" s="9"/>
      <c r="M23" s="9"/>
      <c r="N23" s="9"/>
      <c r="O23" s="7"/>
      <c r="P23" s="9"/>
      <c r="Q23" s="10"/>
      <c r="R23" s="10"/>
      <c r="S23" s="11"/>
      <c r="T23" s="6"/>
    </row>
    <row r="24" spans="1:20" ht="12.75">
      <c r="A24" s="6"/>
      <c r="B24" s="6"/>
      <c r="C24" s="6"/>
      <c r="D24" s="6"/>
      <c r="E24" s="7"/>
      <c r="F24" s="8"/>
      <c r="G24" s="7"/>
      <c r="H24" s="8"/>
      <c r="I24" s="8"/>
      <c r="J24" s="8"/>
      <c r="K24" s="8"/>
      <c r="L24" s="9"/>
      <c r="M24" s="9"/>
      <c r="N24" s="9"/>
      <c r="O24" s="7"/>
      <c r="P24" s="9"/>
      <c r="Q24" s="10"/>
      <c r="R24" s="10"/>
      <c r="S24" s="11"/>
      <c r="T24" s="6"/>
    </row>
    <row r="25" spans="1:20" ht="12.75">
      <c r="A25" s="6"/>
      <c r="B25" s="6"/>
      <c r="C25" s="6"/>
      <c r="D25" s="6"/>
      <c r="E25" s="7"/>
      <c r="F25" s="8"/>
      <c r="G25" s="7"/>
      <c r="H25" s="8"/>
      <c r="I25" s="8"/>
      <c r="J25" s="8"/>
      <c r="K25" s="8"/>
      <c r="L25" s="9"/>
      <c r="M25" s="9"/>
      <c r="N25" s="9"/>
      <c r="O25" s="7"/>
      <c r="P25" s="9"/>
      <c r="Q25" s="10"/>
      <c r="R25" s="10"/>
      <c r="S25" s="11"/>
      <c r="T25" s="6"/>
    </row>
    <row r="26" spans="1:20" ht="12.75">
      <c r="A26" s="6"/>
      <c r="B26" s="6"/>
      <c r="C26" s="6"/>
      <c r="D26" s="6"/>
      <c r="E26" s="7"/>
      <c r="F26" s="8"/>
      <c r="G26" s="7"/>
      <c r="H26" s="8"/>
      <c r="I26" s="8"/>
      <c r="J26" s="8"/>
      <c r="K26" s="8"/>
      <c r="L26" s="9"/>
      <c r="M26" s="9"/>
      <c r="N26" s="9"/>
      <c r="O26" s="7"/>
      <c r="P26" s="9"/>
      <c r="Q26" s="10"/>
      <c r="R26" s="10"/>
      <c r="S26" s="11"/>
      <c r="T26" s="6"/>
    </row>
    <row r="27" spans="1:20" ht="12.75">
      <c r="A27" s="6"/>
      <c r="B27" s="6"/>
      <c r="C27" s="6"/>
      <c r="D27" s="6"/>
      <c r="E27" s="7"/>
      <c r="F27" s="8"/>
      <c r="G27" s="7"/>
      <c r="H27" s="8"/>
      <c r="I27" s="8"/>
      <c r="J27" s="8"/>
      <c r="K27" s="8"/>
      <c r="L27" s="9"/>
      <c r="M27" s="9"/>
      <c r="N27" s="9"/>
      <c r="O27" s="7"/>
      <c r="P27" s="9"/>
      <c r="Q27" s="10"/>
      <c r="R27" s="10"/>
      <c r="S27" s="11"/>
      <c r="T27" s="6"/>
    </row>
    <row r="28" ht="12.75"/>
    <row r="29" ht="12.75"/>
  </sheetData>
  <sheetProtection sheet="1" objects="1" scenarios="1"/>
  <mergeCells count="79">
    <mergeCell ref="A2:S2"/>
    <mergeCell ref="A4:C4"/>
    <mergeCell ref="E4:K4"/>
    <mergeCell ref="M4:S4"/>
    <mergeCell ref="B5:C5"/>
    <mergeCell ref="E5:F5"/>
    <mergeCell ref="I5:K5"/>
    <mergeCell ref="M5:N5"/>
    <mergeCell ref="Q5:S5"/>
    <mergeCell ref="B6:C6"/>
    <mergeCell ref="E6:F6"/>
    <mergeCell ref="G6:H6"/>
    <mergeCell ref="I6:J6"/>
    <mergeCell ref="M6:N6"/>
    <mergeCell ref="O6:P6"/>
    <mergeCell ref="Q6:R6"/>
    <mergeCell ref="B7:C7"/>
    <mergeCell ref="E7:F7"/>
    <mergeCell ref="I7:K7"/>
    <mergeCell ref="M7:N7"/>
    <mergeCell ref="Q7:S7"/>
    <mergeCell ref="B8:C8"/>
    <mergeCell ref="E8:F8"/>
    <mergeCell ref="G8:H8"/>
    <mergeCell ref="I8:J8"/>
    <mergeCell ref="M8:N8"/>
    <mergeCell ref="O8:P8"/>
    <mergeCell ref="Q8:R8"/>
    <mergeCell ref="B9:C9"/>
    <mergeCell ref="E9:F9"/>
    <mergeCell ref="G9:H9"/>
    <mergeCell ref="M9:N9"/>
    <mergeCell ref="O9:P9"/>
    <mergeCell ref="E10:H10"/>
    <mergeCell ref="I10:J10"/>
    <mergeCell ref="M10:P10"/>
    <mergeCell ref="Q10:R10"/>
    <mergeCell ref="A12:N12"/>
    <mergeCell ref="O12:Q12"/>
    <mergeCell ref="R12:S12"/>
    <mergeCell ref="A13:N13"/>
    <mergeCell ref="O13:Q13"/>
    <mergeCell ref="R13:S13"/>
    <mergeCell ref="A15:G16"/>
    <mergeCell ref="H15:I15"/>
    <mergeCell ref="J15:M15"/>
    <mergeCell ref="N15:O16"/>
    <mergeCell ref="H16:I16"/>
    <mergeCell ref="J16:M16"/>
    <mergeCell ref="Q16:S16"/>
    <mergeCell ref="A17:B17"/>
    <mergeCell ref="D17:E17"/>
    <mergeCell ref="H17:I17"/>
    <mergeCell ref="J17:L17"/>
    <mergeCell ref="Q17:S17"/>
    <mergeCell ref="A18:B18"/>
    <mergeCell ref="D18:E18"/>
    <mergeCell ref="H18:I18"/>
    <mergeCell ref="J18:L18"/>
    <mergeCell ref="Q18:S18"/>
    <mergeCell ref="A19:B19"/>
    <mergeCell ref="D19:E19"/>
    <mergeCell ref="H19:I19"/>
    <mergeCell ref="J19:L19"/>
    <mergeCell ref="Q19:S19"/>
    <mergeCell ref="A20:B20"/>
    <mergeCell ref="C20:C22"/>
    <mergeCell ref="D20:E22"/>
    <mergeCell ref="H20:I20"/>
    <mergeCell ref="J20:L20"/>
    <mergeCell ref="Q20:S20"/>
    <mergeCell ref="A21:B21"/>
    <mergeCell ref="H21:I21"/>
    <mergeCell ref="J21:L21"/>
    <mergeCell ref="Q21:S21"/>
    <mergeCell ref="A22:B22"/>
    <mergeCell ref="H22:I22"/>
    <mergeCell ref="J22:L22"/>
    <mergeCell ref="Q22:S22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="65" zoomScaleNormal="65" zoomScaleSheetLayoutView="100" workbookViewId="0" topLeftCell="A4">
      <selection activeCell="C13" sqref="C13"/>
    </sheetView>
  </sheetViews>
  <sheetFormatPr defaultColWidth="11.421875" defaultRowHeight="12.75"/>
  <cols>
    <col min="1" max="1" width="21.28125" style="0" customWidth="1"/>
    <col min="2" max="2" width="10.00390625" style="5" customWidth="1"/>
    <col min="3" max="3" width="7.8515625" style="1" customWidth="1"/>
    <col min="4" max="4" width="1.57421875" style="2" customWidth="1"/>
    <col min="5" max="5" width="8.421875" style="1" customWidth="1"/>
    <col min="6" max="6" width="5.421875" style="2" customWidth="1"/>
    <col min="7" max="7" width="5.8515625" style="2" customWidth="1"/>
    <col min="8" max="8" width="11.140625" style="2" customWidth="1"/>
    <col min="9" max="9" width="4.57421875" style="2" customWidth="1"/>
    <col min="10" max="10" width="7.7109375" style="5" customWidth="1"/>
    <col min="11" max="11" width="9.421875" style="100" customWidth="1"/>
    <col min="12" max="12" width="5.140625" style="3" customWidth="1"/>
    <col min="13" max="13" width="4.421875" style="1" customWidth="1"/>
    <col min="14" max="14" width="5.8515625" style="3" customWidth="1"/>
    <col min="15" max="15" width="1.1484375" style="3" customWidth="1"/>
    <col min="16" max="16" width="8.00390625" style="3" customWidth="1"/>
    <col min="17" max="17" width="8.7109375" style="4" customWidth="1"/>
    <col min="18" max="18" width="4.00390625" style="4" customWidth="1"/>
    <col min="19" max="19" width="7.57421875" style="5" customWidth="1"/>
    <col min="20" max="20" width="4.140625" style="0" customWidth="1"/>
    <col min="21" max="21" width="0.9921875" style="0" customWidth="1"/>
  </cols>
  <sheetData>
    <row r="1" spans="1:22" ht="6" customHeight="1">
      <c r="A1" s="6"/>
      <c r="B1" s="11"/>
      <c r="C1" s="7"/>
      <c r="D1" s="8"/>
      <c r="E1" s="7"/>
      <c r="F1" s="8"/>
      <c r="G1" s="8"/>
      <c r="H1" s="8"/>
      <c r="I1" s="8"/>
      <c r="J1" s="11"/>
      <c r="K1" s="101"/>
      <c r="L1" s="9"/>
      <c r="M1" s="7"/>
      <c r="N1" s="9"/>
      <c r="O1" s="9"/>
      <c r="P1" s="9"/>
      <c r="Q1" s="10"/>
      <c r="R1" s="10"/>
      <c r="S1" s="11"/>
      <c r="T1" s="6"/>
      <c r="U1" s="6"/>
      <c r="V1" s="6"/>
    </row>
    <row r="2" spans="1:22" s="14" customFormat="1" ht="72.75" customHeight="1">
      <c r="A2" s="102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3"/>
      <c r="V2" s="13"/>
    </row>
    <row r="3" spans="1:22" s="14" customFormat="1" ht="19.5" customHeight="1">
      <c r="A3" s="13"/>
      <c r="B3" s="11"/>
      <c r="C3" s="13"/>
      <c r="D3" s="13"/>
      <c r="E3" s="13"/>
      <c r="F3" s="13"/>
      <c r="G3" s="13"/>
      <c r="H3" s="13"/>
      <c r="I3" s="13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5" customFormat="1" ht="20.25" customHeight="1">
      <c r="A4" s="15" t="s">
        <v>44</v>
      </c>
      <c r="B4" s="15"/>
      <c r="C4" s="15"/>
      <c r="D4" s="16"/>
      <c r="E4" s="17" t="s">
        <v>45</v>
      </c>
      <c r="F4" s="17"/>
      <c r="G4" s="17"/>
      <c r="H4" s="17"/>
      <c r="I4" s="17"/>
      <c r="J4" s="17"/>
      <c r="K4" s="17"/>
      <c r="L4" s="11"/>
      <c r="M4" s="17" t="s">
        <v>46</v>
      </c>
      <c r="N4" s="17"/>
      <c r="O4" s="17"/>
      <c r="P4" s="17"/>
      <c r="Q4" s="17"/>
      <c r="R4" s="17"/>
      <c r="S4" s="17"/>
      <c r="T4" s="17"/>
      <c r="U4" s="11"/>
      <c r="V4" s="11"/>
    </row>
    <row r="5" spans="1:22" s="14" customFormat="1" ht="24.75" customHeight="1">
      <c r="A5" s="18" t="s">
        <v>47</v>
      </c>
      <c r="B5" s="19">
        <v>2</v>
      </c>
      <c r="C5" s="19"/>
      <c r="D5" s="20"/>
      <c r="E5" s="103" t="s">
        <v>48</v>
      </c>
      <c r="F5" s="103"/>
      <c r="G5" s="103"/>
      <c r="H5" s="103"/>
      <c r="I5" s="104">
        <v>10</v>
      </c>
      <c r="J5" s="104"/>
      <c r="K5" s="105" t="s">
        <v>49</v>
      </c>
      <c r="L5" s="106"/>
      <c r="M5" s="107" t="s">
        <v>50</v>
      </c>
      <c r="N5" s="107"/>
      <c r="O5" s="107"/>
      <c r="P5" s="107"/>
      <c r="Q5" s="108">
        <v>335</v>
      </c>
      <c r="R5" s="109" t="s">
        <v>51</v>
      </c>
      <c r="S5" s="109"/>
      <c r="T5" s="109"/>
      <c r="U5" s="13"/>
      <c r="V5" s="13"/>
    </row>
    <row r="6" spans="1:22" s="5" customFormat="1" ht="24.75" customHeight="1">
      <c r="A6" s="27" t="s">
        <v>52</v>
      </c>
      <c r="B6" s="28">
        <v>2</v>
      </c>
      <c r="C6" s="28"/>
      <c r="D6" s="20"/>
      <c r="E6" s="83" t="s">
        <v>53</v>
      </c>
      <c r="F6" s="83"/>
      <c r="G6" s="83"/>
      <c r="H6" s="83"/>
      <c r="I6" s="110">
        <v>60</v>
      </c>
      <c r="J6" s="110"/>
      <c r="K6" s="111" t="s">
        <v>49</v>
      </c>
      <c r="L6" s="11"/>
      <c r="M6" s="107"/>
      <c r="N6" s="107"/>
      <c r="O6" s="107"/>
      <c r="P6" s="107"/>
      <c r="Q6" s="108"/>
      <c r="R6" s="109" t="s">
        <v>54</v>
      </c>
      <c r="S6" s="109"/>
      <c r="T6" s="109"/>
      <c r="U6" s="11"/>
      <c r="V6" s="11"/>
    </row>
    <row r="7" spans="1:22" s="5" customFormat="1" ht="29.25" customHeight="1">
      <c r="A7" s="112" t="s">
        <v>55</v>
      </c>
      <c r="B7" s="113">
        <f>(B5+B6)*50</f>
        <v>200</v>
      </c>
      <c r="C7" s="114" t="s">
        <v>56</v>
      </c>
      <c r="D7" s="20"/>
      <c r="E7" s="11"/>
      <c r="F7" s="11"/>
      <c r="G7" s="11"/>
      <c r="H7" s="11"/>
      <c r="I7" s="11"/>
      <c r="J7" s="115"/>
      <c r="K7" s="115"/>
      <c r="L7" s="11"/>
      <c r="M7" s="115"/>
      <c r="N7" s="115"/>
      <c r="O7" s="115"/>
      <c r="P7" s="116"/>
      <c r="Q7" s="117"/>
      <c r="R7" s="117"/>
      <c r="S7" s="117"/>
      <c r="T7" s="117"/>
      <c r="U7" s="11"/>
      <c r="V7" s="11"/>
    </row>
    <row r="8" spans="1:22" s="5" customFormat="1" ht="32.25" customHeight="1">
      <c r="A8" s="118" t="s">
        <v>57</v>
      </c>
      <c r="B8" s="119">
        <f>(I6-I5)*B7*Q5*1.16/1000</f>
        <v>3885.9999999999995</v>
      </c>
      <c r="C8" s="120" t="s">
        <v>18</v>
      </c>
      <c r="D8" s="121"/>
      <c r="E8" s="1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25" customFormat="1" ht="5.25" customHeight="1">
      <c r="A9" s="13"/>
      <c r="B9" s="122"/>
      <c r="C9" s="123"/>
      <c r="D9" s="6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s="5" customFormat="1" ht="25.5" customHeight="1">
      <c r="A10" s="11"/>
      <c r="B10" s="11"/>
      <c r="C10" s="115"/>
      <c r="D10" s="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4" customFormat="1" ht="28.5" customHeight="1">
      <c r="A11" s="126" t="s">
        <v>25</v>
      </c>
      <c r="B11" s="126"/>
      <c r="C11" s="126"/>
      <c r="D11" s="126"/>
      <c r="E11" s="126"/>
      <c r="F11" s="126"/>
      <c r="G11" s="126"/>
      <c r="H11" s="63" t="s">
        <v>26</v>
      </c>
      <c r="I11" s="63"/>
      <c r="J11" s="127" t="s">
        <v>28</v>
      </c>
      <c r="K11" s="127"/>
      <c r="L11" s="128" t="s">
        <v>30</v>
      </c>
      <c r="M11" s="128"/>
      <c r="N11" s="128"/>
      <c r="O11" s="13"/>
      <c r="P11" s="129" t="s">
        <v>58</v>
      </c>
      <c r="Q11" s="129"/>
      <c r="R11" s="129"/>
      <c r="S11" s="130">
        <v>40</v>
      </c>
      <c r="T11" s="131" t="s">
        <v>59</v>
      </c>
      <c r="U11" s="13"/>
      <c r="V11" s="13"/>
    </row>
    <row r="12" spans="1:22" s="5" customFormat="1" ht="27.75" customHeight="1">
      <c r="A12" s="126"/>
      <c r="B12" s="126"/>
      <c r="C12" s="126"/>
      <c r="D12" s="126"/>
      <c r="E12" s="126"/>
      <c r="F12" s="126"/>
      <c r="G12" s="126"/>
      <c r="H12" s="69" t="s">
        <v>29</v>
      </c>
      <c r="I12" s="69"/>
      <c r="J12" s="127"/>
      <c r="K12" s="127"/>
      <c r="L12" s="128"/>
      <c r="M12" s="128"/>
      <c r="N12" s="128"/>
      <c r="O12" s="11"/>
      <c r="P12" s="132" t="s">
        <v>60</v>
      </c>
      <c r="Q12" s="132"/>
      <c r="R12" s="133" t="s">
        <v>61</v>
      </c>
      <c r="S12" s="133"/>
      <c r="T12" s="133"/>
      <c r="U12" s="11"/>
      <c r="V12" s="11"/>
    </row>
    <row r="13" spans="1:22" s="5" customFormat="1" ht="25.5" customHeight="1">
      <c r="A13" s="134" t="s">
        <v>31</v>
      </c>
      <c r="B13" s="134"/>
      <c r="C13" s="135">
        <v>0.6</v>
      </c>
      <c r="D13" s="74" t="s">
        <v>32</v>
      </c>
      <c r="E13" s="74"/>
      <c r="F13" s="136">
        <v>0.75</v>
      </c>
      <c r="G13" s="76">
        <v>10</v>
      </c>
      <c r="H13" s="137">
        <f>B8/G13/F13*C13</f>
        <v>310.88</v>
      </c>
      <c r="I13" s="138" t="s">
        <v>62</v>
      </c>
      <c r="J13" s="139">
        <f>H13/C13</f>
        <v>518.1333333333333</v>
      </c>
      <c r="K13" s="140" t="s">
        <v>34</v>
      </c>
      <c r="L13" s="141" t="str">
        <f>IF(H13=SMALL(H13:H18,1)," A ",IF(H13=SMALL(H13:H18,2)," B ",IF(H13=SMALL(H13:H18,3)," C ",IF(H13=SMALL(H13:H18,4)," D ",IF(H13=SMALL(H13:H18,5)," E ",IF(H13=SMALL(H13:H18,6)," F "," 0 "))))))</f>
        <v> E </v>
      </c>
      <c r="M13" s="141"/>
      <c r="N13" s="141"/>
      <c r="O13" s="142"/>
      <c r="P13" s="143">
        <f>H13*0.4</f>
        <v>124.352</v>
      </c>
      <c r="Q13" s="144" t="s">
        <v>62</v>
      </c>
      <c r="R13" s="145">
        <f>H13-P13</f>
        <v>186.528</v>
      </c>
      <c r="S13" s="145"/>
      <c r="T13" s="146" t="s">
        <v>62</v>
      </c>
      <c r="U13" s="147"/>
      <c r="V13" s="11"/>
    </row>
    <row r="14" spans="1:22" s="125" customFormat="1" ht="25.5" customHeight="1">
      <c r="A14" s="83" t="s">
        <v>35</v>
      </c>
      <c r="B14" s="83"/>
      <c r="C14" s="135">
        <v>0.0341</v>
      </c>
      <c r="D14" s="148" t="s">
        <v>36</v>
      </c>
      <c r="E14" s="148"/>
      <c r="F14" s="136">
        <v>0.75</v>
      </c>
      <c r="G14" s="87">
        <v>1</v>
      </c>
      <c r="H14" s="137">
        <f>B8/G14/F14*C14</f>
        <v>176.68346666666665</v>
      </c>
      <c r="I14" s="120" t="s">
        <v>62</v>
      </c>
      <c r="J14" s="139">
        <f>H14/C14</f>
        <v>5181.333333333333</v>
      </c>
      <c r="K14" s="149" t="s">
        <v>18</v>
      </c>
      <c r="L14" s="82" t="str">
        <f>IF(H14=SMALL(H13:H18,1)," A ",IF(H14=SMALL(H13:H18,2)," B ",IF(H14=SMALL(H13:H18,3)," C ",IF(H14=SMALL(H13:H18,4)," D ",IF(H14=SMALL(H13:H18,5)," E ",IF(H14=SMALL(H13:H18,6)," F "," 0 "))))))</f>
        <v> C </v>
      </c>
      <c r="M14" s="82"/>
      <c r="N14" s="82"/>
      <c r="O14" s="124"/>
      <c r="P14" s="150">
        <f>H14*0.4</f>
        <v>70.67338666666666</v>
      </c>
      <c r="Q14" s="151" t="s">
        <v>62</v>
      </c>
      <c r="R14" s="152">
        <f>H14-P14</f>
        <v>106.01007999999999</v>
      </c>
      <c r="S14" s="152"/>
      <c r="T14" s="153" t="s">
        <v>62</v>
      </c>
      <c r="U14" s="154"/>
      <c r="V14" s="124"/>
    </row>
    <row r="15" spans="1:22" s="5" customFormat="1" ht="25.5" customHeight="1">
      <c r="A15" s="83" t="s">
        <v>37</v>
      </c>
      <c r="B15" s="83"/>
      <c r="C15" s="135">
        <v>1.02</v>
      </c>
      <c r="D15" s="85" t="s">
        <v>38</v>
      </c>
      <c r="E15" s="85"/>
      <c r="F15" s="136">
        <v>0.75</v>
      </c>
      <c r="G15" s="87">
        <v>13.6</v>
      </c>
      <c r="H15" s="137">
        <f>B8/G15/F15*C15</f>
        <v>388.59999999999997</v>
      </c>
      <c r="I15" s="120" t="s">
        <v>62</v>
      </c>
      <c r="J15" s="139">
        <f>H15/C15</f>
        <v>380.9803921568627</v>
      </c>
      <c r="K15" s="149" t="s">
        <v>39</v>
      </c>
      <c r="L15" s="82" t="str">
        <f>IF(H15=SMALL(H13:H18,1)," A ",IF(H15=SMALL(H13:H18,2)," B ",IF(H15=SMALL(H13:H18,3)," C ",IF(H15=SMALL(H13:H18,4)," D ",IF(H15=SMALL(H13:H18,5)," E ",IF(H15=SMALL(H13:H18,6)," F "," 0 "))))))</f>
        <v> F </v>
      </c>
      <c r="M15" s="82"/>
      <c r="N15" s="82"/>
      <c r="O15" s="11"/>
      <c r="P15" s="155">
        <f>H15*0.4</f>
        <v>155.44</v>
      </c>
      <c r="Q15" s="156" t="s">
        <v>62</v>
      </c>
      <c r="R15" s="152">
        <f>H15-P15</f>
        <v>233.15999999999997</v>
      </c>
      <c r="S15" s="152"/>
      <c r="T15" s="153" t="s">
        <v>62</v>
      </c>
      <c r="U15" s="147"/>
      <c r="V15" s="11"/>
    </row>
    <row r="16" spans="1:22" ht="25.5" customHeight="1">
      <c r="A16" s="83" t="s">
        <v>40</v>
      </c>
      <c r="B16" s="83"/>
      <c r="C16" s="157">
        <v>0.091</v>
      </c>
      <c r="D16" s="158" t="s">
        <v>36</v>
      </c>
      <c r="E16" s="158"/>
      <c r="F16" s="159">
        <v>3</v>
      </c>
      <c r="G16" s="87">
        <v>1</v>
      </c>
      <c r="H16" s="137">
        <f>B8/G16/F16*C16</f>
        <v>117.87533333333333</v>
      </c>
      <c r="I16" s="120" t="s">
        <v>62</v>
      </c>
      <c r="J16" s="139">
        <f>H16/C16</f>
        <v>1295.3333333333333</v>
      </c>
      <c r="K16" s="149" t="s">
        <v>18</v>
      </c>
      <c r="L16" s="82" t="str">
        <f>IF(H16=SMALL(H13:H18,1)," A ",IF(H16=SMALL(H13:H18,2)," B ",IF(H16=SMALL(H13:H18,3)," C ",IF(H16=SMALL(H13:H18,4)," D ",IF(H16=SMALL(H13:H18,5)," E ",IF(H16=SMALL(H13:H18,6)," F "," 0 "))))))</f>
        <v> A </v>
      </c>
      <c r="M16" s="82"/>
      <c r="N16" s="82"/>
      <c r="O16" s="6"/>
      <c r="P16" s="160">
        <f>H16*0.4</f>
        <v>47.150133333333336</v>
      </c>
      <c r="Q16" s="161" t="s">
        <v>62</v>
      </c>
      <c r="R16" s="162">
        <f>H16-P16</f>
        <v>70.7252</v>
      </c>
      <c r="S16" s="162"/>
      <c r="T16" s="163" t="s">
        <v>62</v>
      </c>
      <c r="U16" s="164"/>
      <c r="V16" s="6"/>
    </row>
    <row r="17" spans="1:22" ht="25.5" customHeight="1">
      <c r="A17" s="83" t="s">
        <v>41</v>
      </c>
      <c r="B17" s="83"/>
      <c r="C17" s="157"/>
      <c r="D17" s="158"/>
      <c r="E17" s="158"/>
      <c r="F17" s="136">
        <v>2.8</v>
      </c>
      <c r="G17" s="95">
        <v>1</v>
      </c>
      <c r="H17" s="137">
        <f>B8/G17/F17*C16</f>
        <v>126.29499999999997</v>
      </c>
      <c r="I17" s="120" t="s">
        <v>62</v>
      </c>
      <c r="J17" s="139">
        <f>H17/C16</f>
        <v>1387.8571428571427</v>
      </c>
      <c r="K17" s="149" t="s">
        <v>18</v>
      </c>
      <c r="L17" s="82" t="str">
        <f>IF(H17=SMALL(H13:H18,1)," A ",IF(H17=SMALL(H13:H18,2)," B ",IF(H17=SMALL(H13:H18,3)," C ",IF(H17=SMALL(H13:H18,4)," D ",IF(H17=SMALL(H13:H18,5)," E ",IF(H17=SMALL(H13:H18,6)," F "," 0 "))))))</f>
        <v> B </v>
      </c>
      <c r="M17" s="82"/>
      <c r="N17" s="82"/>
      <c r="O17" s="6"/>
      <c r="P17" s="165">
        <f>H17*0.4</f>
        <v>50.517999999999994</v>
      </c>
      <c r="Q17" s="166" t="s">
        <v>62</v>
      </c>
      <c r="R17" s="167">
        <f>H17-P17</f>
        <v>75.77699999999999</v>
      </c>
      <c r="S17" s="167"/>
      <c r="T17" s="168" t="s">
        <v>62</v>
      </c>
      <c r="U17" s="164"/>
      <c r="V17" s="6"/>
    </row>
    <row r="18" spans="1:22" ht="25.5" customHeight="1">
      <c r="A18" s="83" t="s">
        <v>42</v>
      </c>
      <c r="B18" s="83"/>
      <c r="C18" s="169">
        <v>0.064</v>
      </c>
      <c r="D18" s="158"/>
      <c r="E18" s="158"/>
      <c r="F18" s="170">
        <v>0.98</v>
      </c>
      <c r="G18" s="95">
        <v>1</v>
      </c>
      <c r="H18" s="137">
        <f>B8/G18/F18*C18</f>
        <v>253.77959183673468</v>
      </c>
      <c r="I18" s="120" t="s">
        <v>62</v>
      </c>
      <c r="J18" s="139">
        <f>H18/C16</f>
        <v>2788.786723480601</v>
      </c>
      <c r="K18" s="149" t="s">
        <v>18</v>
      </c>
      <c r="L18" s="97" t="str">
        <f>IF(H18=SMALL(H13:H18,1)," A ",IF(H18=SMALL(H13:H18,2)," B ",IF(H18=SMALL(H13:H18,3)," C ",IF(H18=SMALL(H13:H18,4)," D ",IF(H18=SMALL(H13:H18,5)," E ",IF(H18=SMALL(H13:H18,6)," F "," 0 "))))))</f>
        <v> D </v>
      </c>
      <c r="M18" s="97"/>
      <c r="N18" s="97"/>
      <c r="O18" s="6"/>
      <c r="P18" s="171">
        <f>H18*0.4</f>
        <v>101.51183673469387</v>
      </c>
      <c r="Q18" s="156" t="s">
        <v>62</v>
      </c>
      <c r="R18" s="172">
        <f>H18-P18</f>
        <v>152.2677551020408</v>
      </c>
      <c r="S18" s="172"/>
      <c r="T18" s="173" t="s">
        <v>62</v>
      </c>
      <c r="U18" s="164"/>
      <c r="V18" s="6"/>
    </row>
    <row r="19" spans="1:22" ht="27.75" customHeight="1">
      <c r="A19" s="6"/>
      <c r="B19" s="6"/>
      <c r="C19" s="6"/>
      <c r="D19" s="6"/>
      <c r="E19" s="6"/>
      <c r="F19" s="174"/>
      <c r="G19" s="6"/>
      <c r="H19" s="6"/>
      <c r="I19" s="6"/>
      <c r="J19" s="6"/>
      <c r="K19" s="6"/>
      <c r="L19" s="6"/>
      <c r="M19" s="6"/>
      <c r="N19" s="6"/>
      <c r="O19" s="6"/>
      <c r="P19" s="175"/>
      <c r="Q19" s="175"/>
      <c r="R19" s="175"/>
      <c r="S19" s="175"/>
      <c r="T19" s="175"/>
      <c r="U19" s="6"/>
      <c r="V19" s="6"/>
    </row>
    <row r="20" spans="1:22" ht="27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7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7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</sheetData>
  <sheetProtection sheet="1" objects="1" scenarios="1"/>
  <mergeCells count="45">
    <mergeCell ref="A2:T2"/>
    <mergeCell ref="A4:C4"/>
    <mergeCell ref="E4:K4"/>
    <mergeCell ref="M4:T4"/>
    <mergeCell ref="B5:C5"/>
    <mergeCell ref="E5:H5"/>
    <mergeCell ref="I5:J5"/>
    <mergeCell ref="M5:P6"/>
    <mergeCell ref="Q5:Q6"/>
    <mergeCell ref="R5:T5"/>
    <mergeCell ref="B6:C6"/>
    <mergeCell ref="E6:H6"/>
    <mergeCell ref="I6:J6"/>
    <mergeCell ref="R6:T6"/>
    <mergeCell ref="A11:G12"/>
    <mergeCell ref="H11:I11"/>
    <mergeCell ref="J11:K12"/>
    <mergeCell ref="L11:N12"/>
    <mergeCell ref="P11:R11"/>
    <mergeCell ref="H12:I12"/>
    <mergeCell ref="P12:Q12"/>
    <mergeCell ref="R12:T12"/>
    <mergeCell ref="A13:B13"/>
    <mergeCell ref="D13:E13"/>
    <mergeCell ref="L13:N13"/>
    <mergeCell ref="R13:S13"/>
    <mergeCell ref="A14:B14"/>
    <mergeCell ref="D14:E14"/>
    <mergeCell ref="L14:N14"/>
    <mergeCell ref="R14:S14"/>
    <mergeCell ref="A15:B15"/>
    <mergeCell ref="D15:E15"/>
    <mergeCell ref="L15:N15"/>
    <mergeCell ref="R15:S15"/>
    <mergeCell ref="A16:B16"/>
    <mergeCell ref="C16:C17"/>
    <mergeCell ref="D16:E18"/>
    <mergeCell ref="L16:N16"/>
    <mergeCell ref="R16:S16"/>
    <mergeCell ref="A17:B17"/>
    <mergeCell ref="L17:N17"/>
    <mergeCell ref="R17:S17"/>
    <mergeCell ref="A18:B18"/>
    <mergeCell ref="L18:N18"/>
    <mergeCell ref="R18:S18"/>
  </mergeCells>
  <printOptions horizontalCentered="1" verticalCentered="1"/>
  <pageMargins left="0.2" right="0.20972222222222223" top="0" bottom="0" header="0.5118055555555556" footer="0.5118055555555556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zoomScale="65" zoomScaleNormal="65" zoomScaleSheetLayoutView="100" workbookViewId="0" topLeftCell="A28">
      <selection activeCell="I46" sqref="I46"/>
    </sheetView>
  </sheetViews>
  <sheetFormatPr defaultColWidth="12.57421875" defaultRowHeight="12.75"/>
  <cols>
    <col min="1" max="16" width="11.7109375" style="0" customWidth="1"/>
    <col min="17" max="17" width="11.421875" style="0" customWidth="1"/>
    <col min="18" max="18" width="21.140625" style="0" customWidth="1"/>
    <col min="19" max="19" width="7.421875" style="0" customWidth="1"/>
    <col min="20" max="20" width="6.00390625" style="0" customWidth="1"/>
    <col min="21" max="21" width="19.7109375" style="0" customWidth="1"/>
    <col min="22" max="22" width="7.421875" style="0" customWidth="1"/>
    <col min="23" max="23" width="6.00390625" style="0" customWidth="1"/>
    <col min="24" max="24" width="13.57421875" style="0" customWidth="1"/>
    <col min="25" max="25" width="8.8515625" style="0" customWidth="1"/>
    <col min="26" max="26" width="9.7109375" style="0" customWidth="1"/>
    <col min="27" max="27" width="7.421875" style="0" customWidth="1"/>
    <col min="28" max="16384" width="11.7109375" style="0" customWidth="1"/>
  </cols>
  <sheetData>
    <row r="1" spans="1:21" ht="22.5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4"/>
      <c r="Q1" s="14"/>
      <c r="R1" s="14"/>
      <c r="S1" s="14"/>
      <c r="T1" s="14"/>
      <c r="U1" s="14"/>
    </row>
    <row r="3" spans="1:15" ht="17.25">
      <c r="A3" s="177" t="s">
        <v>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5" spans="1:15" ht="12.75">
      <c r="A5" s="178" t="s">
        <v>65</v>
      </c>
      <c r="B5" s="179"/>
      <c r="C5" s="179"/>
      <c r="D5" s="179"/>
      <c r="E5" s="179"/>
      <c r="F5" s="179"/>
      <c r="G5" s="179"/>
      <c r="H5" s="180" t="s">
        <v>66</v>
      </c>
      <c r="I5" s="180"/>
      <c r="J5" s="181"/>
      <c r="K5" s="181"/>
      <c r="L5" s="181"/>
      <c r="M5" s="181"/>
      <c r="N5" s="181"/>
      <c r="O5" s="181"/>
    </row>
    <row r="6" spans="1:16" ht="12.75">
      <c r="A6" s="182" t="s">
        <v>67</v>
      </c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1:16" ht="12.75">
      <c r="A7" s="182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ht="12.75">
      <c r="A8" s="185" t="s">
        <v>68</v>
      </c>
      <c r="B8" s="185"/>
      <c r="C8" s="179"/>
      <c r="D8" s="179"/>
      <c r="E8" s="179"/>
      <c r="F8" s="179"/>
      <c r="G8" s="179"/>
      <c r="H8" s="186" t="s">
        <v>69</v>
      </c>
      <c r="I8" s="179"/>
      <c r="J8" s="179"/>
      <c r="K8" s="179"/>
      <c r="L8" s="179"/>
      <c r="M8" s="179"/>
      <c r="N8" s="179"/>
      <c r="O8" s="179"/>
      <c r="P8" s="184"/>
    </row>
    <row r="9" spans="1:10" ht="12.75">
      <c r="A9" s="187"/>
      <c r="B9" s="187"/>
      <c r="C9" s="14"/>
      <c r="D9" s="182"/>
      <c r="E9" s="188"/>
      <c r="F9" s="188"/>
      <c r="G9" s="188"/>
      <c r="H9" s="182"/>
      <c r="I9" s="189"/>
      <c r="J9" s="189"/>
    </row>
    <row r="10" spans="1:15" ht="17.25">
      <c r="A10" s="190" t="s">
        <v>70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2" spans="1:14" ht="23.25">
      <c r="A12" s="191" t="s">
        <v>11</v>
      </c>
      <c r="B12" s="191"/>
      <c r="C12" s="191"/>
      <c r="D12" s="192">
        <v>2700</v>
      </c>
      <c r="E12" s="192"/>
      <c r="F12" s="193"/>
      <c r="G12" s="194" t="s">
        <v>71</v>
      </c>
      <c r="H12" s="194"/>
      <c r="I12" s="194"/>
      <c r="J12" s="194"/>
      <c r="K12" s="194"/>
      <c r="L12" s="195">
        <v>-10</v>
      </c>
      <c r="M12" s="196" t="s">
        <v>49</v>
      </c>
      <c r="N12" s="197"/>
    </row>
    <row r="13" spans="1:14" ht="23.25">
      <c r="A13" s="191" t="s">
        <v>19</v>
      </c>
      <c r="B13" s="191"/>
      <c r="C13" s="191"/>
      <c r="D13" s="198">
        <v>184</v>
      </c>
      <c r="E13" s="199" t="s">
        <v>72</v>
      </c>
      <c r="F13" s="193"/>
      <c r="G13" s="200" t="s">
        <v>73</v>
      </c>
      <c r="H13" s="200"/>
      <c r="I13" s="200"/>
      <c r="J13" s="200"/>
      <c r="K13" s="200"/>
      <c r="L13" s="201">
        <v>20</v>
      </c>
      <c r="M13" s="196" t="s">
        <v>49</v>
      </c>
      <c r="N13" s="197"/>
    </row>
    <row r="14" spans="1:14" ht="23.25">
      <c r="A14" s="191" t="s">
        <v>74</v>
      </c>
      <c r="B14" s="191"/>
      <c r="C14" s="191"/>
      <c r="D14" s="198">
        <v>500</v>
      </c>
      <c r="E14" s="202" t="s">
        <v>75</v>
      </c>
      <c r="F14" s="203"/>
      <c r="G14" s="200" t="s">
        <v>76</v>
      </c>
      <c r="H14" s="200"/>
      <c r="I14" s="200"/>
      <c r="J14" s="200"/>
      <c r="K14" s="200"/>
      <c r="L14" s="204">
        <v>3</v>
      </c>
      <c r="M14" s="205" t="s">
        <v>77</v>
      </c>
      <c r="N14" s="197"/>
    </row>
    <row r="15" spans="1:13" ht="12.75">
      <c r="A15" s="187"/>
      <c r="B15" s="187"/>
      <c r="C15" s="188"/>
      <c r="D15" s="206"/>
      <c r="E15" s="207"/>
      <c r="F15" s="188"/>
      <c r="G15" s="188"/>
      <c r="H15" s="182"/>
      <c r="I15" s="189"/>
      <c r="J15" s="189"/>
      <c r="L15" s="208"/>
      <c r="M15" s="208"/>
    </row>
    <row r="16" spans="1:15" ht="17.25">
      <c r="A16" s="190" t="s">
        <v>78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8" spans="1:20" s="214" customFormat="1" ht="17.25">
      <c r="A18" s="209"/>
      <c r="B18" s="209"/>
      <c r="C18" s="209"/>
      <c r="D18" s="210" t="s">
        <v>5</v>
      </c>
      <c r="E18" s="210"/>
      <c r="F18" s="210"/>
      <c r="G18" s="211" t="s">
        <v>9</v>
      </c>
      <c r="H18" s="211"/>
      <c r="I18" s="212" t="s">
        <v>12</v>
      </c>
      <c r="J18" s="212"/>
      <c r="K18" s="212"/>
      <c r="L18" s="213"/>
      <c r="Q18" s="215" t="s">
        <v>79</v>
      </c>
      <c r="R18" s="215"/>
      <c r="S18" s="215"/>
      <c r="T18" s="215"/>
    </row>
    <row r="19" spans="1:20" s="214" customFormat="1" ht="17.25">
      <c r="A19" s="216" t="s">
        <v>80</v>
      </c>
      <c r="B19" s="216"/>
      <c r="C19" s="216"/>
      <c r="D19" s="217">
        <v>40</v>
      </c>
      <c r="E19" s="217"/>
      <c r="F19" s="218" t="s">
        <v>6</v>
      </c>
      <c r="G19" s="217">
        <v>2.5</v>
      </c>
      <c r="H19" s="219" t="s">
        <v>72</v>
      </c>
      <c r="I19" s="220">
        <f>D19*G19</f>
        <v>100</v>
      </c>
      <c r="J19" s="220"/>
      <c r="K19" s="221" t="s">
        <v>13</v>
      </c>
      <c r="L19" s="213"/>
      <c r="Q19" s="215" t="s">
        <v>7</v>
      </c>
      <c r="R19" s="215"/>
      <c r="S19" s="125">
        <f>I23*0.81*(19-(L12))/1000</f>
        <v>4.11075</v>
      </c>
      <c r="T19" s="222" t="s">
        <v>10</v>
      </c>
    </row>
    <row r="20" spans="1:20" s="214" customFormat="1" ht="17.25">
      <c r="A20" s="216" t="s">
        <v>81</v>
      </c>
      <c r="B20" s="216"/>
      <c r="C20" s="216"/>
      <c r="D20" s="217">
        <v>10</v>
      </c>
      <c r="E20" s="217"/>
      <c r="F20" s="223" t="s">
        <v>6</v>
      </c>
      <c r="G20" s="224">
        <v>2.5</v>
      </c>
      <c r="H20" s="225" t="s">
        <v>72</v>
      </c>
      <c r="I20" s="226">
        <f>D20*G20</f>
        <v>25</v>
      </c>
      <c r="J20" s="226"/>
      <c r="K20" s="227" t="s">
        <v>13</v>
      </c>
      <c r="L20" s="213"/>
      <c r="Q20" s="215" t="s">
        <v>82</v>
      </c>
      <c r="R20" s="215"/>
      <c r="S20" s="125">
        <f>0.81*I23*D12*0.018</f>
        <v>6889.049999999999</v>
      </c>
      <c r="T20" s="222" t="s">
        <v>18</v>
      </c>
    </row>
    <row r="21" spans="1:20" s="214" customFormat="1" ht="17.25">
      <c r="A21" s="216" t="s">
        <v>83</v>
      </c>
      <c r="B21" s="216"/>
      <c r="C21" s="216"/>
      <c r="D21" s="228">
        <v>10</v>
      </c>
      <c r="E21" s="228"/>
      <c r="F21" s="229" t="s">
        <v>6</v>
      </c>
      <c r="G21" s="224">
        <v>2.5</v>
      </c>
      <c r="H21" s="230" t="s">
        <v>72</v>
      </c>
      <c r="I21" s="226">
        <f>D21*G21</f>
        <v>25</v>
      </c>
      <c r="J21" s="226"/>
      <c r="K21" s="227" t="s">
        <v>13</v>
      </c>
      <c r="L21" s="213"/>
      <c r="Q21" s="215" t="s">
        <v>84</v>
      </c>
      <c r="R21" s="215"/>
      <c r="S21" s="125">
        <f>S19*1.2</f>
        <v>4.9329</v>
      </c>
      <c r="T21" s="231"/>
    </row>
    <row r="22" spans="1:20" s="214" customFormat="1" ht="17.25">
      <c r="A22" s="216" t="s">
        <v>85</v>
      </c>
      <c r="B22" s="216"/>
      <c r="C22" s="216"/>
      <c r="D22" s="217">
        <v>10</v>
      </c>
      <c r="E22" s="217"/>
      <c r="F22" s="223" t="s">
        <v>6</v>
      </c>
      <c r="G22" s="224">
        <v>2.5</v>
      </c>
      <c r="H22" s="219" t="s">
        <v>72</v>
      </c>
      <c r="I22" s="232">
        <f>D22*G22</f>
        <v>25</v>
      </c>
      <c r="J22" s="232"/>
      <c r="K22" s="227" t="s">
        <v>13</v>
      </c>
      <c r="L22" s="213"/>
      <c r="Q22" s="215"/>
      <c r="R22" s="215"/>
      <c r="S22" s="125"/>
      <c r="T22" s="231"/>
    </row>
    <row r="23" spans="1:20" s="214" customFormat="1" ht="17.25">
      <c r="A23" s="233" t="s">
        <v>86</v>
      </c>
      <c r="B23" s="233"/>
      <c r="C23" s="233"/>
      <c r="D23" s="234">
        <f>SUM(D19:E22)</f>
        <v>70</v>
      </c>
      <c r="E23" s="234"/>
      <c r="F23" s="235" t="s">
        <v>6</v>
      </c>
      <c r="G23" s="236"/>
      <c r="H23" s="236"/>
      <c r="I23" s="232">
        <f>SUM(I19:J22)</f>
        <v>175</v>
      </c>
      <c r="J23" s="232"/>
      <c r="K23" s="227" t="s">
        <v>13</v>
      </c>
      <c r="L23" s="213"/>
      <c r="Q23" s="215"/>
      <c r="R23" s="215"/>
      <c r="S23" s="125"/>
      <c r="T23" s="231"/>
    </row>
    <row r="24" spans="1:20" s="214" customFormat="1" ht="17.25">
      <c r="A24" s="209"/>
      <c r="B24" s="209"/>
      <c r="C24" s="209"/>
      <c r="D24" s="237"/>
      <c r="E24" s="237"/>
      <c r="F24" s="237"/>
      <c r="G24" s="209"/>
      <c r="H24" s="209"/>
      <c r="I24" s="238"/>
      <c r="J24" s="238"/>
      <c r="K24" s="231"/>
      <c r="L24" s="231"/>
      <c r="M24" s="231"/>
      <c r="N24" s="231"/>
      <c r="O24" s="231"/>
      <c r="T24" s="239"/>
    </row>
    <row r="25" spans="1:15" s="240" customFormat="1" ht="17.25">
      <c r="A25" s="177" t="s">
        <v>87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</row>
    <row r="26" spans="1:15" ht="12.75">
      <c r="A26" s="241" t="s">
        <v>88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8" spans="1:20" ht="12.75">
      <c r="A28" s="242" t="s">
        <v>89</v>
      </c>
      <c r="B28" s="242"/>
      <c r="C28" s="242"/>
      <c r="D28" s="242" t="s">
        <v>90</v>
      </c>
      <c r="E28" s="242"/>
      <c r="F28" s="243" t="s">
        <v>91</v>
      </c>
      <c r="G28" s="244" t="s">
        <v>92</v>
      </c>
      <c r="H28" s="245" t="s">
        <v>93</v>
      </c>
      <c r="I28" s="242" t="s">
        <v>94</v>
      </c>
      <c r="J28" s="242"/>
      <c r="K28" s="246"/>
      <c r="L28" s="242" t="s">
        <v>95</v>
      </c>
      <c r="M28" s="242"/>
      <c r="N28" s="242"/>
      <c r="O28" s="242"/>
      <c r="Q28" t="s">
        <v>96</v>
      </c>
      <c r="R28" s="242" t="s">
        <v>97</v>
      </c>
      <c r="S28" s="242"/>
      <c r="T28" s="242"/>
    </row>
    <row r="29" spans="1:20" ht="17.25">
      <c r="A29" s="242" t="s">
        <v>97</v>
      </c>
      <c r="B29" s="242"/>
      <c r="C29" s="242"/>
      <c r="D29" s="247" t="s">
        <v>98</v>
      </c>
      <c r="E29" s="247"/>
      <c r="F29" s="248">
        <v>5000</v>
      </c>
      <c r="G29" s="248">
        <v>3000</v>
      </c>
      <c r="H29" s="249">
        <v>2100</v>
      </c>
      <c r="I29" s="250">
        <f>AVERAGE(E29:H29)</f>
        <v>3366.6666666666665</v>
      </c>
      <c r="J29" s="250"/>
      <c r="K29" s="251"/>
      <c r="L29" s="252" t="s">
        <v>99</v>
      </c>
      <c r="M29" s="252"/>
      <c r="N29" s="252"/>
      <c r="O29" s="252"/>
      <c r="Q29" t="s">
        <v>100</v>
      </c>
      <c r="R29" s="242" t="s">
        <v>101</v>
      </c>
      <c r="S29" s="242"/>
      <c r="T29" s="242"/>
    </row>
    <row r="30" spans="1:20" ht="17.25">
      <c r="A30" s="242" t="s">
        <v>101</v>
      </c>
      <c r="B30" s="242"/>
      <c r="C30" s="242"/>
      <c r="D30" s="247" t="s">
        <v>102</v>
      </c>
      <c r="E30" s="247"/>
      <c r="F30" s="253">
        <v>0</v>
      </c>
      <c r="G30" s="248">
        <v>0</v>
      </c>
      <c r="H30" s="253">
        <v>0</v>
      </c>
      <c r="I30" s="250">
        <f>AVERAGE(E30:H30)</f>
        <v>0</v>
      </c>
      <c r="J30" s="250"/>
      <c r="K30" s="246"/>
      <c r="L30" s="252"/>
      <c r="M30" s="252"/>
      <c r="N30" s="252"/>
      <c r="O30" s="252"/>
      <c r="Q30" t="s">
        <v>37</v>
      </c>
      <c r="R30" s="242" t="s">
        <v>103</v>
      </c>
      <c r="S30" s="242"/>
      <c r="T30" s="242"/>
    </row>
    <row r="31" spans="1:20" ht="17.25">
      <c r="A31" s="242" t="s">
        <v>103</v>
      </c>
      <c r="B31" s="242"/>
      <c r="C31" s="242"/>
      <c r="D31" s="247" t="s">
        <v>104</v>
      </c>
      <c r="E31" s="247"/>
      <c r="F31" s="254">
        <v>0</v>
      </c>
      <c r="G31" s="253">
        <v>0</v>
      </c>
      <c r="H31" s="254">
        <v>0</v>
      </c>
      <c r="I31" s="250">
        <f>AVERAGE(E31:H31)</f>
        <v>0</v>
      </c>
      <c r="J31" s="250"/>
      <c r="K31" s="246"/>
      <c r="L31" s="255">
        <v>3</v>
      </c>
      <c r="M31" s="255"/>
      <c r="N31" s="256" t="s">
        <v>105</v>
      </c>
      <c r="O31" s="256"/>
      <c r="P31" s="189"/>
      <c r="Q31" t="s">
        <v>106</v>
      </c>
      <c r="R31" s="242" t="s">
        <v>107</v>
      </c>
      <c r="S31" s="242"/>
      <c r="T31" s="242"/>
    </row>
    <row r="32" spans="1:15" ht="18">
      <c r="A32" s="242" t="s">
        <v>107</v>
      </c>
      <c r="B32" s="242"/>
      <c r="C32" s="242"/>
      <c r="D32" s="247" t="s">
        <v>102</v>
      </c>
      <c r="E32" s="247"/>
      <c r="F32" s="248">
        <v>0</v>
      </c>
      <c r="G32" s="248">
        <v>0</v>
      </c>
      <c r="H32" s="248">
        <v>0</v>
      </c>
      <c r="I32" s="250">
        <f>AVERAGE(E32:H32)</f>
        <v>0</v>
      </c>
      <c r="J32" s="250"/>
      <c r="K32" s="246"/>
      <c r="L32" s="255"/>
      <c r="M32" s="255"/>
      <c r="N32" s="256"/>
      <c r="O32" s="256"/>
    </row>
    <row r="33" spans="1:10" ht="12.75">
      <c r="A33" s="5"/>
      <c r="B33" s="182"/>
      <c r="C33" s="182"/>
      <c r="D33" s="182"/>
      <c r="E33" s="182"/>
      <c r="F33" s="257"/>
      <c r="G33" s="257"/>
      <c r="H33" s="257"/>
      <c r="I33" s="189"/>
      <c r="J33" s="189"/>
    </row>
    <row r="34" spans="1:15" ht="18">
      <c r="A34" s="190" t="s">
        <v>108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0" s="189" customFormat="1" ht="20.25">
      <c r="A35" s="258" t="s">
        <v>109</v>
      </c>
      <c r="B35" s="258"/>
      <c r="C35" s="258"/>
      <c r="D35" s="259">
        <v>6480</v>
      </c>
      <c r="E35" s="260" t="s">
        <v>18</v>
      </c>
      <c r="G35" s="261" t="s">
        <v>110</v>
      </c>
      <c r="H35" s="261"/>
      <c r="I35" s="262" t="s">
        <v>111</v>
      </c>
      <c r="J35" s="262"/>
    </row>
    <row r="36" spans="1:10" ht="20.25">
      <c r="A36" s="258"/>
      <c r="B36" s="258"/>
      <c r="C36" s="258"/>
      <c r="D36" s="263"/>
      <c r="E36" s="264"/>
      <c r="F36" s="182"/>
      <c r="G36" s="261"/>
      <c r="H36" s="261"/>
      <c r="I36" s="265">
        <v>3</v>
      </c>
      <c r="J36" s="266" t="s">
        <v>112</v>
      </c>
    </row>
    <row r="37" spans="1:10" ht="12.75">
      <c r="A37" s="267"/>
      <c r="B37" s="267"/>
      <c r="C37" s="267"/>
      <c r="D37" s="268"/>
      <c r="E37" s="269"/>
      <c r="F37" s="182"/>
      <c r="G37" s="182"/>
      <c r="H37" s="182"/>
      <c r="I37" s="189"/>
      <c r="J37" s="189"/>
    </row>
    <row r="38" spans="1:10" ht="12.75">
      <c r="A38" s="242" t="s">
        <v>89</v>
      </c>
      <c r="B38" s="242" t="s">
        <v>90</v>
      </c>
      <c r="C38" s="242"/>
      <c r="D38" s="242" t="s">
        <v>113</v>
      </c>
      <c r="E38" s="242"/>
      <c r="F38" s="242" t="s">
        <v>114</v>
      </c>
      <c r="G38" s="270" t="s">
        <v>115</v>
      </c>
      <c r="H38" s="271" t="s">
        <v>116</v>
      </c>
      <c r="I38" s="271"/>
      <c r="J38" s="271"/>
    </row>
    <row r="39" spans="1:10" ht="12.75">
      <c r="A39" s="242"/>
      <c r="B39" s="242"/>
      <c r="C39" s="242"/>
      <c r="D39" s="242"/>
      <c r="E39" s="242"/>
      <c r="F39" s="242"/>
      <c r="G39" s="270"/>
      <c r="H39" s="271"/>
      <c r="I39" s="271"/>
      <c r="J39" s="271"/>
    </row>
    <row r="40" spans="1:10" ht="12.75">
      <c r="A40" s="242" t="s">
        <v>97</v>
      </c>
      <c r="B40" s="242" t="s">
        <v>34</v>
      </c>
      <c r="C40" s="242"/>
      <c r="D40" s="272">
        <f>I29</f>
        <v>3366.6666666666665</v>
      </c>
      <c r="E40" s="272"/>
      <c r="F40" s="272">
        <f>D35/10</f>
        <v>648</v>
      </c>
      <c r="G40" s="273">
        <v>0</v>
      </c>
      <c r="H40" s="272">
        <f>D40-F40-G40+(I36*150)</f>
        <v>3168.6666666666665</v>
      </c>
      <c r="I40" s="272"/>
      <c r="J40" s="242" t="s">
        <v>34</v>
      </c>
    </row>
    <row r="41" spans="1:30" ht="18">
      <c r="A41" s="242" t="s">
        <v>101</v>
      </c>
      <c r="B41" s="242" t="s">
        <v>18</v>
      </c>
      <c r="C41" s="242"/>
      <c r="D41" s="272">
        <f>I30</f>
        <v>0</v>
      </c>
      <c r="E41" s="272"/>
      <c r="F41" s="274">
        <f>D35</f>
        <v>6480</v>
      </c>
      <c r="G41" s="275">
        <v>800</v>
      </c>
      <c r="H41" s="276">
        <f>D41-F41-G41</f>
        <v>-7280</v>
      </c>
      <c r="I41" s="276"/>
      <c r="J41" s="242" t="s">
        <v>18</v>
      </c>
      <c r="N41" s="189"/>
      <c r="O41" s="189"/>
      <c r="AB41" s="189"/>
      <c r="AC41" s="189"/>
      <c r="AD41" s="189"/>
    </row>
    <row r="42" spans="1:10" ht="18">
      <c r="A42" s="242" t="s">
        <v>103</v>
      </c>
      <c r="B42" s="242" t="s">
        <v>39</v>
      </c>
      <c r="C42" s="242"/>
      <c r="D42" s="272">
        <f>I31</f>
        <v>0</v>
      </c>
      <c r="E42" s="272"/>
      <c r="F42" s="274">
        <f>D35/13.6</f>
        <v>476.47058823529414</v>
      </c>
      <c r="G42" s="277">
        <v>120</v>
      </c>
      <c r="H42" s="276">
        <f>D42-F42-G42</f>
        <v>-596.4705882352941</v>
      </c>
      <c r="I42" s="276"/>
      <c r="J42" s="242" t="s">
        <v>39</v>
      </c>
    </row>
    <row r="43" spans="14:30" ht="12.75">
      <c r="N43" s="189"/>
      <c r="O43" s="189"/>
      <c r="AB43" s="189"/>
      <c r="AC43" s="189"/>
      <c r="AD43" s="189"/>
    </row>
    <row r="44" spans="1:10" ht="18">
      <c r="A44" s="278" t="s">
        <v>117</v>
      </c>
      <c r="B44" s="278"/>
      <c r="C44" s="278"/>
      <c r="D44" s="278"/>
      <c r="E44" s="278"/>
      <c r="F44" s="278"/>
      <c r="G44" s="278"/>
      <c r="H44" s="278"/>
      <c r="I44" s="278"/>
      <c r="J44" s="278"/>
    </row>
    <row r="46" spans="1:9" ht="12.75">
      <c r="A46" s="242" t="s">
        <v>89</v>
      </c>
      <c r="B46" s="271" t="s">
        <v>118</v>
      </c>
      <c r="C46" s="271"/>
      <c r="D46" s="242" t="s">
        <v>119</v>
      </c>
      <c r="E46" s="279" t="s">
        <v>120</v>
      </c>
      <c r="F46" s="279"/>
      <c r="G46" s="242" t="s">
        <v>121</v>
      </c>
      <c r="I46" s="280" t="s">
        <v>122</v>
      </c>
    </row>
    <row r="47" spans="1:28" ht="12.75">
      <c r="A47" s="242"/>
      <c r="B47" s="271"/>
      <c r="C47" s="271"/>
      <c r="D47" s="242"/>
      <c r="E47" s="279"/>
      <c r="F47" s="279"/>
      <c r="G47" s="242"/>
      <c r="I47" s="280"/>
      <c r="AB47" s="182"/>
    </row>
    <row r="48" spans="1:30" s="189" customFormat="1" ht="18">
      <c r="A48" s="242" t="s">
        <v>97</v>
      </c>
      <c r="B48" s="281">
        <f>H40</f>
        <v>3168.6666666666665</v>
      </c>
      <c r="C48" s="271" t="s">
        <v>34</v>
      </c>
      <c r="D48" s="282">
        <v>10</v>
      </c>
      <c r="E48" s="283">
        <v>0.75</v>
      </c>
      <c r="F48" s="283"/>
      <c r="G48" s="284">
        <f>B48*D48*E48</f>
        <v>23765</v>
      </c>
      <c r="H48"/>
      <c r="I48" s="285" t="e">
        <f>G48/0.018/#REF!/#REF!</f>
        <v>#REF!</v>
      </c>
      <c r="J48"/>
      <c r="N48"/>
      <c r="O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9" ht="17.25">
      <c r="A49" s="242" t="s">
        <v>101</v>
      </c>
      <c r="B49" s="281">
        <f>H41</f>
        <v>-7280</v>
      </c>
      <c r="C49" s="271" t="s">
        <v>18</v>
      </c>
      <c r="D49" s="282">
        <v>1</v>
      </c>
      <c r="E49" s="286">
        <v>0.75</v>
      </c>
      <c r="F49" s="286"/>
      <c r="G49" s="276">
        <f>B49*D49*E49</f>
        <v>-5460</v>
      </c>
      <c r="I49" s="285" t="e">
        <f>G49/0.018/#REF!/#REF!</f>
        <v>#REF!</v>
      </c>
    </row>
    <row r="50" spans="1:30" s="189" customFormat="1" ht="18">
      <c r="A50" s="242" t="s">
        <v>103</v>
      </c>
      <c r="B50" s="281">
        <f>H42</f>
        <v>-596.4705882352941</v>
      </c>
      <c r="C50" s="271" t="s">
        <v>39</v>
      </c>
      <c r="D50" s="282">
        <v>13.6</v>
      </c>
      <c r="E50" s="287">
        <v>0.75</v>
      </c>
      <c r="F50" s="287"/>
      <c r="G50" s="284">
        <f>B50*D50*E50</f>
        <v>-6084</v>
      </c>
      <c r="H50"/>
      <c r="I50" s="285" t="e">
        <f>G50/0.018/#REF!/#REF!</f>
        <v>#REF!</v>
      </c>
      <c r="J50"/>
      <c r="N50"/>
      <c r="O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2" spans="1:10" ht="18">
      <c r="A52" s="288" t="s">
        <v>123</v>
      </c>
      <c r="B52" s="288"/>
      <c r="C52" s="288"/>
      <c r="D52" s="288"/>
      <c r="E52" s="288"/>
      <c r="F52" s="288"/>
      <c r="G52" s="288"/>
      <c r="H52" s="288"/>
      <c r="I52" s="288"/>
      <c r="J52" s="288"/>
    </row>
    <row r="53" spans="1:10" ht="12.75">
      <c r="A53" s="289" t="s">
        <v>124</v>
      </c>
      <c r="B53" s="289"/>
      <c r="C53" s="289"/>
      <c r="D53" s="289"/>
      <c r="E53" s="289"/>
      <c r="F53" s="289"/>
      <c r="G53" s="244"/>
      <c r="H53" s="290" t="s">
        <v>125</v>
      </c>
      <c r="I53" s="242" t="s">
        <v>126</v>
      </c>
      <c r="J53" s="291" t="s">
        <v>127</v>
      </c>
    </row>
    <row r="54" spans="1:10" ht="12.75">
      <c r="A54" s="289"/>
      <c r="B54" s="289"/>
      <c r="C54" s="289"/>
      <c r="D54" s="289"/>
      <c r="E54" s="289"/>
      <c r="F54" s="289"/>
      <c r="G54" s="194" t="s">
        <v>97</v>
      </c>
      <c r="H54" s="285" t="e">
        <f>I48</f>
        <v>#REF!</v>
      </c>
      <c r="I54" s="242" t="e">
        <f>#REF!</f>
        <v>#REF!</v>
      </c>
      <c r="J54" s="291" t="e">
        <f>H54/I54</f>
        <v>#REF!</v>
      </c>
    </row>
    <row r="55" spans="1:10" ht="12.75">
      <c r="A55" s="289"/>
      <c r="B55" s="289"/>
      <c r="C55" s="289"/>
      <c r="D55" s="289"/>
      <c r="E55" s="289"/>
      <c r="F55" s="289"/>
      <c r="G55" s="194" t="s">
        <v>101</v>
      </c>
      <c r="H55" s="285" t="e">
        <f>I49</f>
        <v>#REF!</v>
      </c>
      <c r="I55" s="242" t="e">
        <f>#REF!</f>
        <v>#REF!</v>
      </c>
      <c r="J55" s="291" t="e">
        <f>H55/I55</f>
        <v>#REF!</v>
      </c>
    </row>
    <row r="56" spans="1:10" ht="17.25">
      <c r="A56" s="292" t="s">
        <v>128</v>
      </c>
      <c r="B56" s="293"/>
      <c r="C56" s="293"/>
      <c r="D56" s="294" t="s">
        <v>129</v>
      </c>
      <c r="E56" s="293"/>
      <c r="F56" s="295"/>
      <c r="G56" s="296" t="s">
        <v>103</v>
      </c>
      <c r="H56" s="285" t="e">
        <f>I50</f>
        <v>#REF!</v>
      </c>
      <c r="I56" s="242" t="e">
        <f>#REF!</f>
        <v>#REF!</v>
      </c>
      <c r="J56" s="291" t="e">
        <f>H56/I56</f>
        <v>#REF!</v>
      </c>
    </row>
    <row r="57" spans="1:6" ht="17.25">
      <c r="A57" s="297" t="s">
        <v>97</v>
      </c>
      <c r="B57" s="298" t="e">
        <f>#REF!*J54/1000</f>
        <v>#REF!</v>
      </c>
      <c r="C57" s="299" t="s">
        <v>18</v>
      </c>
      <c r="D57" s="300">
        <v>1.2</v>
      </c>
      <c r="E57" s="301" t="e">
        <f>B57*D57</f>
        <v>#REF!</v>
      </c>
      <c r="F57" s="302" t="s">
        <v>10</v>
      </c>
    </row>
    <row r="58" spans="1:6" ht="17.25">
      <c r="A58" s="303" t="s">
        <v>101</v>
      </c>
      <c r="B58" s="298" t="e">
        <f>#REF!*J55/1000</f>
        <v>#REF!</v>
      </c>
      <c r="C58" s="299" t="s">
        <v>18</v>
      </c>
      <c r="D58" s="304">
        <v>1.2</v>
      </c>
      <c r="E58" s="301" t="e">
        <f>B58*D58</f>
        <v>#REF!</v>
      </c>
      <c r="F58" s="302" t="s">
        <v>10</v>
      </c>
    </row>
    <row r="59" spans="1:6" ht="17.25">
      <c r="A59" s="305" t="s">
        <v>103</v>
      </c>
      <c r="B59" s="306" t="e">
        <f>#REF!*J56/1000</f>
        <v>#REF!</v>
      </c>
      <c r="C59" s="307" t="s">
        <v>18</v>
      </c>
      <c r="D59" s="308">
        <v>1.2</v>
      </c>
      <c r="E59" s="309" t="e">
        <f>B59*D59</f>
        <v>#REF!</v>
      </c>
      <c r="F59" s="310" t="s">
        <v>10</v>
      </c>
    </row>
    <row r="62" ht="12.75">
      <c r="U62" s="189"/>
    </row>
    <row r="66" ht="12.75">
      <c r="J66" s="214"/>
    </row>
  </sheetData>
  <mergeCells count="98">
    <mergeCell ref="A1:O1"/>
    <mergeCell ref="A3:O3"/>
    <mergeCell ref="B5:G5"/>
    <mergeCell ref="H5:I5"/>
    <mergeCell ref="J5:O5"/>
    <mergeCell ref="C6:O7"/>
    <mergeCell ref="A8:B8"/>
    <mergeCell ref="C8:G8"/>
    <mergeCell ref="I8:O8"/>
    <mergeCell ref="A10:O10"/>
    <mergeCell ref="A12:C12"/>
    <mergeCell ref="D12:E12"/>
    <mergeCell ref="G12:K12"/>
    <mergeCell ref="A13:C13"/>
    <mergeCell ref="G13:K13"/>
    <mergeCell ref="A14:C14"/>
    <mergeCell ref="G14:K14"/>
    <mergeCell ref="A16:O16"/>
    <mergeCell ref="D18:F18"/>
    <mergeCell ref="G18:H18"/>
    <mergeCell ref="I18:K18"/>
    <mergeCell ref="Q18:T18"/>
    <mergeCell ref="A19:C19"/>
    <mergeCell ref="D19:E19"/>
    <mergeCell ref="I19:J19"/>
    <mergeCell ref="Q19:R19"/>
    <mergeCell ref="A20:C20"/>
    <mergeCell ref="D20:E20"/>
    <mergeCell ref="I20:J20"/>
    <mergeCell ref="Q20:R20"/>
    <mergeCell ref="A21:C21"/>
    <mergeCell ref="D21:E21"/>
    <mergeCell ref="I21:J21"/>
    <mergeCell ref="Q21:R21"/>
    <mergeCell ref="A22:C22"/>
    <mergeCell ref="D22:E22"/>
    <mergeCell ref="I22:J22"/>
    <mergeCell ref="Q22:R22"/>
    <mergeCell ref="A23:C23"/>
    <mergeCell ref="D23:E23"/>
    <mergeCell ref="I23:J23"/>
    <mergeCell ref="Q23:R23"/>
    <mergeCell ref="A25:O25"/>
    <mergeCell ref="A26:O26"/>
    <mergeCell ref="A28:C28"/>
    <mergeCell ref="D28:E28"/>
    <mergeCell ref="I28:J28"/>
    <mergeCell ref="L28:O28"/>
    <mergeCell ref="R28:T28"/>
    <mergeCell ref="A29:C29"/>
    <mergeCell ref="D29:E29"/>
    <mergeCell ref="I29:J29"/>
    <mergeCell ref="L29:O30"/>
    <mergeCell ref="R29:T29"/>
    <mergeCell ref="A30:C30"/>
    <mergeCell ref="D30:E30"/>
    <mergeCell ref="I30:J30"/>
    <mergeCell ref="R30:T30"/>
    <mergeCell ref="A31:C31"/>
    <mergeCell ref="D31:E31"/>
    <mergeCell ref="I31:J31"/>
    <mergeCell ref="L31:M32"/>
    <mergeCell ref="N31:O32"/>
    <mergeCell ref="R31:T31"/>
    <mergeCell ref="A32:C32"/>
    <mergeCell ref="D32:E32"/>
    <mergeCell ref="I32:J32"/>
    <mergeCell ref="A34:O34"/>
    <mergeCell ref="A35:C36"/>
    <mergeCell ref="G35:H36"/>
    <mergeCell ref="I35:J35"/>
    <mergeCell ref="A38:A39"/>
    <mergeCell ref="B38:C39"/>
    <mergeCell ref="D38:E39"/>
    <mergeCell ref="F38:F39"/>
    <mergeCell ref="G38:G39"/>
    <mergeCell ref="H38:J39"/>
    <mergeCell ref="B40:C40"/>
    <mergeCell ref="D40:E40"/>
    <mergeCell ref="H40:I40"/>
    <mergeCell ref="B41:C41"/>
    <mergeCell ref="D41:E41"/>
    <mergeCell ref="H41:I41"/>
    <mergeCell ref="B42:C42"/>
    <mergeCell ref="D42:E42"/>
    <mergeCell ref="H42:I42"/>
    <mergeCell ref="A44:J44"/>
    <mergeCell ref="A46:A47"/>
    <mergeCell ref="B46:C47"/>
    <mergeCell ref="D46:D47"/>
    <mergeCell ref="E46:F47"/>
    <mergeCell ref="G46:G47"/>
    <mergeCell ref="I46:I47"/>
    <mergeCell ref="E48:F48"/>
    <mergeCell ref="E49:F49"/>
    <mergeCell ref="E50:F50"/>
    <mergeCell ref="A52:J52"/>
    <mergeCell ref="A53:F55"/>
  </mergeCells>
  <printOptions/>
  <pageMargins left="0.22013888888888888" right="0.22013888888888888" top="0.2902777777777778" bottom="0.24027777777777778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00"/>
  <sheetViews>
    <sheetView zoomScale="65" zoomScaleNormal="65" zoomScaleSheetLayoutView="100" workbookViewId="0" topLeftCell="A82">
      <selection activeCell="C54" sqref="C54"/>
    </sheetView>
  </sheetViews>
  <sheetFormatPr defaultColWidth="11.421875" defaultRowHeight="12.75"/>
  <cols>
    <col min="1" max="3" width="11.7109375" style="0" customWidth="1"/>
    <col min="4" max="4" width="21.421875" style="0" customWidth="1"/>
    <col min="6" max="10" width="11.7109375" style="0" customWidth="1"/>
  </cols>
  <sheetData>
    <row r="3" spans="3:7" ht="12.75">
      <c r="C3" s="311">
        <v>1</v>
      </c>
      <c r="D3" t="s">
        <v>130</v>
      </c>
      <c r="E3">
        <v>252</v>
      </c>
      <c r="F3" s="311">
        <v>2626</v>
      </c>
      <c r="G3" s="311">
        <v>-10</v>
      </c>
    </row>
    <row r="4" spans="3:7" ht="12.75">
      <c r="C4" s="311">
        <v>2</v>
      </c>
      <c r="D4" t="s">
        <v>131</v>
      </c>
      <c r="E4">
        <v>160</v>
      </c>
      <c r="F4" s="311">
        <v>2963</v>
      </c>
      <c r="G4" s="311">
        <v>-7</v>
      </c>
    </row>
    <row r="5" spans="3:7" ht="12.75">
      <c r="C5" s="311">
        <v>2</v>
      </c>
      <c r="D5" t="s">
        <v>132</v>
      </c>
      <c r="E5">
        <v>98</v>
      </c>
      <c r="F5" s="311">
        <v>2724</v>
      </c>
      <c r="G5" s="311">
        <v>-7</v>
      </c>
    </row>
    <row r="6" spans="3:7" ht="12.75">
      <c r="C6" s="311">
        <v>3</v>
      </c>
      <c r="D6" t="s">
        <v>133</v>
      </c>
      <c r="E6">
        <v>250</v>
      </c>
      <c r="F6" s="311">
        <v>2508</v>
      </c>
      <c r="G6" s="311">
        <v>-8</v>
      </c>
    </row>
    <row r="7" spans="3:7" ht="12.75">
      <c r="C7" s="311">
        <v>4</v>
      </c>
      <c r="D7" t="s">
        <v>134</v>
      </c>
      <c r="E7">
        <v>1431</v>
      </c>
      <c r="F7">
        <v>3470</v>
      </c>
      <c r="G7" s="311">
        <v>-8</v>
      </c>
    </row>
    <row r="8" spans="3:7" ht="12.75">
      <c r="C8" s="311">
        <v>4</v>
      </c>
      <c r="D8" t="s">
        <v>135</v>
      </c>
      <c r="E8">
        <v>896</v>
      </c>
      <c r="F8" s="311">
        <v>3323</v>
      </c>
      <c r="G8" s="311">
        <v>-8</v>
      </c>
    </row>
    <row r="9" spans="3:7" ht="12.75">
      <c r="C9" s="311">
        <v>4</v>
      </c>
      <c r="D9" t="s">
        <v>136</v>
      </c>
      <c r="E9">
        <v>457</v>
      </c>
      <c r="F9">
        <v>2213</v>
      </c>
      <c r="G9" s="311">
        <v>-8</v>
      </c>
    </row>
    <row r="10" spans="3:7" ht="12.75">
      <c r="C10" s="311">
        <v>5</v>
      </c>
      <c r="D10" s="311" t="s">
        <v>137</v>
      </c>
      <c r="E10" s="311"/>
      <c r="F10" s="311">
        <v>4475</v>
      </c>
      <c r="G10" s="311">
        <v>-10</v>
      </c>
    </row>
    <row r="11" spans="3:7" ht="12.75">
      <c r="C11" s="311">
        <v>6</v>
      </c>
      <c r="D11" s="311"/>
      <c r="E11" s="311"/>
      <c r="F11" s="311">
        <v>3428</v>
      </c>
      <c r="G11" s="311">
        <v>-8</v>
      </c>
    </row>
    <row r="12" spans="3:7" ht="12.75">
      <c r="C12" s="311">
        <v>7</v>
      </c>
      <c r="D12" s="311"/>
      <c r="E12" s="311"/>
      <c r="F12" s="311">
        <v>2314</v>
      </c>
      <c r="G12" s="311">
        <v>-8</v>
      </c>
    </row>
    <row r="13" spans="3:7" ht="12.75">
      <c r="C13" s="311">
        <v>8</v>
      </c>
      <c r="D13" s="311"/>
      <c r="E13" s="311"/>
      <c r="F13" s="311">
        <v>3089</v>
      </c>
      <c r="G13" s="311">
        <v>-10</v>
      </c>
    </row>
    <row r="14" spans="3:7" ht="12.75">
      <c r="C14" s="311">
        <v>9</v>
      </c>
      <c r="D14" s="311"/>
      <c r="E14" s="311"/>
      <c r="F14" s="311">
        <v>3206</v>
      </c>
      <c r="G14" s="311">
        <v>-5</v>
      </c>
    </row>
    <row r="15" spans="3:7" ht="12.75">
      <c r="C15" s="311">
        <v>10</v>
      </c>
      <c r="D15" s="311"/>
      <c r="E15" s="311"/>
      <c r="F15" s="311">
        <v>2620</v>
      </c>
      <c r="G15" s="311">
        <v>-10</v>
      </c>
    </row>
    <row r="16" spans="3:7" ht="12.75">
      <c r="C16" s="311">
        <v>11</v>
      </c>
      <c r="D16" s="311"/>
      <c r="E16" s="311"/>
      <c r="F16" s="311">
        <v>1930</v>
      </c>
      <c r="G16" s="311">
        <v>-4</v>
      </c>
    </row>
    <row r="17" spans="3:7" ht="12.75">
      <c r="C17" s="311">
        <v>12</v>
      </c>
      <c r="D17" s="311"/>
      <c r="E17" s="311"/>
      <c r="F17" s="311">
        <v>2703</v>
      </c>
      <c r="G17" s="311">
        <v>-6</v>
      </c>
    </row>
    <row r="18" spans="3:7" ht="12.75">
      <c r="C18" s="311">
        <v>13</v>
      </c>
      <c r="D18" s="311"/>
      <c r="E18" s="311"/>
      <c r="F18" s="311">
        <v>1853</v>
      </c>
      <c r="G18" s="311">
        <v>-5</v>
      </c>
    </row>
    <row r="19" spans="3:7" ht="12.75">
      <c r="C19" s="311">
        <v>14</v>
      </c>
      <c r="D19" s="311"/>
      <c r="E19" s="311"/>
      <c r="F19" s="311">
        <v>2517</v>
      </c>
      <c r="G19" s="311">
        <v>-7</v>
      </c>
    </row>
    <row r="20" spans="3:7" ht="12.75">
      <c r="C20" s="311">
        <v>15</v>
      </c>
      <c r="D20" s="311"/>
      <c r="E20" s="311"/>
      <c r="F20" s="311">
        <v>3302</v>
      </c>
      <c r="G20" s="311">
        <v>-8</v>
      </c>
    </row>
    <row r="21" spans="3:7" ht="12.75">
      <c r="C21" s="311">
        <v>16</v>
      </c>
      <c r="D21" s="311"/>
      <c r="E21" s="311"/>
      <c r="F21" s="311">
        <v>2136</v>
      </c>
      <c r="G21" s="311">
        <v>-5</v>
      </c>
    </row>
    <row r="22" spans="3:7" ht="12.75">
      <c r="C22" s="311">
        <v>17</v>
      </c>
      <c r="D22" s="311"/>
      <c r="E22" s="311"/>
      <c r="F22" s="311">
        <v>1846</v>
      </c>
      <c r="G22" s="311">
        <v>-5</v>
      </c>
    </row>
    <row r="23" spans="3:7" ht="12.75">
      <c r="C23" s="311">
        <v>18</v>
      </c>
      <c r="D23" s="311"/>
      <c r="E23" s="311"/>
      <c r="F23" s="311">
        <v>2487</v>
      </c>
      <c r="G23" s="311">
        <v>-7</v>
      </c>
    </row>
    <row r="24" spans="3:7" ht="12.75">
      <c r="C24" s="311">
        <v>19</v>
      </c>
      <c r="D24" s="311"/>
      <c r="E24" s="311"/>
      <c r="F24" s="311">
        <v>3200</v>
      </c>
      <c r="G24" s="311">
        <v>-8</v>
      </c>
    </row>
    <row r="25" spans="3:7" ht="12.75">
      <c r="C25" s="311">
        <v>20</v>
      </c>
      <c r="D25" s="311"/>
      <c r="E25" s="311"/>
      <c r="F25" s="311">
        <v>3022</v>
      </c>
      <c r="G25" s="311">
        <v>-2</v>
      </c>
    </row>
    <row r="26" spans="3:7" ht="12.75">
      <c r="C26" s="311">
        <v>21</v>
      </c>
      <c r="D26" s="311"/>
      <c r="E26" s="311"/>
      <c r="F26" s="311">
        <v>2868</v>
      </c>
      <c r="G26" s="311">
        <v>-10</v>
      </c>
    </row>
    <row r="27" spans="3:7" ht="12.75">
      <c r="C27" s="311">
        <v>22</v>
      </c>
      <c r="D27" s="311"/>
      <c r="E27" s="311"/>
      <c r="F27" s="311">
        <v>2445</v>
      </c>
      <c r="G27" s="311">
        <v>-4</v>
      </c>
    </row>
    <row r="28" spans="3:7" ht="12.75">
      <c r="C28" s="311">
        <v>23</v>
      </c>
      <c r="D28" s="311"/>
      <c r="E28" s="311"/>
      <c r="F28" s="311">
        <v>3061</v>
      </c>
      <c r="G28" s="311">
        <v>-8</v>
      </c>
    </row>
    <row r="29" spans="3:7" ht="12.75">
      <c r="C29" s="311">
        <v>24</v>
      </c>
      <c r="D29" s="311"/>
      <c r="E29" s="311"/>
      <c r="F29" s="311">
        <v>2079</v>
      </c>
      <c r="G29" s="311">
        <v>-5</v>
      </c>
    </row>
    <row r="30" spans="3:7" ht="12.75">
      <c r="C30" s="311">
        <v>25</v>
      </c>
      <c r="D30" s="311"/>
      <c r="E30" s="311"/>
      <c r="F30" s="311">
        <v>3548</v>
      </c>
      <c r="G30" s="311">
        <v>-12</v>
      </c>
    </row>
    <row r="31" spans="3:7" ht="12.75">
      <c r="C31" s="311">
        <v>26</v>
      </c>
      <c r="D31" s="311"/>
      <c r="E31" s="311"/>
      <c r="F31" s="311">
        <v>3389</v>
      </c>
      <c r="G31" s="311">
        <v>-6</v>
      </c>
    </row>
    <row r="32" spans="3:7" ht="12.75">
      <c r="C32" s="311">
        <v>27</v>
      </c>
      <c r="D32" s="311"/>
      <c r="E32" s="311"/>
      <c r="F32" s="311">
        <v>2600</v>
      </c>
      <c r="G32" s="311">
        <v>-7</v>
      </c>
    </row>
    <row r="33" spans="3:7" ht="12.75">
      <c r="C33" s="311">
        <v>28</v>
      </c>
      <c r="D33" s="311"/>
      <c r="E33" s="311"/>
      <c r="F33" s="311">
        <v>2586</v>
      </c>
      <c r="G33" s="311">
        <v>-7</v>
      </c>
    </row>
    <row r="34" spans="3:7" ht="12.75">
      <c r="C34" s="311">
        <v>29</v>
      </c>
      <c r="D34" s="311"/>
      <c r="E34" s="311"/>
      <c r="F34" s="311">
        <v>2160</v>
      </c>
      <c r="G34" s="311">
        <v>-4</v>
      </c>
    </row>
    <row r="35" spans="3:7" ht="12.75">
      <c r="C35" s="311">
        <v>30</v>
      </c>
      <c r="D35" s="311"/>
      <c r="E35" s="311"/>
      <c r="F35" s="311">
        <v>3928</v>
      </c>
      <c r="G35" s="311">
        <v>-5</v>
      </c>
    </row>
    <row r="36" spans="3:7" ht="12.75">
      <c r="C36" s="311">
        <v>31</v>
      </c>
      <c r="D36" s="311"/>
      <c r="E36" s="311"/>
      <c r="F36" s="311">
        <v>2511</v>
      </c>
      <c r="G36" s="311">
        <v>-5</v>
      </c>
    </row>
    <row r="37" spans="3:7" ht="12.75">
      <c r="C37" s="311">
        <v>32</v>
      </c>
      <c r="D37" s="311"/>
      <c r="E37" s="311"/>
      <c r="F37" s="311">
        <v>2150</v>
      </c>
      <c r="G37" s="311">
        <v>-5</v>
      </c>
    </row>
    <row r="38" spans="3:7" ht="12.75">
      <c r="C38" s="311">
        <v>33</v>
      </c>
      <c r="D38" s="311"/>
      <c r="E38" s="311"/>
      <c r="F38" s="311">
        <v>2037</v>
      </c>
      <c r="G38" s="311">
        <v>-4</v>
      </c>
    </row>
    <row r="39" spans="3:7" ht="12.75">
      <c r="C39" s="311">
        <v>34</v>
      </c>
      <c r="D39" s="311"/>
      <c r="E39" s="311"/>
      <c r="F39" s="311">
        <v>1825</v>
      </c>
      <c r="G39" s="311">
        <v>-4</v>
      </c>
    </row>
    <row r="40" spans="3:7" ht="12.75">
      <c r="C40" s="311">
        <v>35</v>
      </c>
      <c r="D40" s="311"/>
      <c r="E40" s="311"/>
      <c r="F40" s="311">
        <v>2292</v>
      </c>
      <c r="G40" s="311">
        <v>-5</v>
      </c>
    </row>
    <row r="41" spans="3:7" ht="12.75">
      <c r="C41" s="311">
        <v>36</v>
      </c>
      <c r="D41" s="311"/>
      <c r="E41" s="311"/>
      <c r="F41" s="311">
        <v>2403</v>
      </c>
      <c r="G41" s="311">
        <v>-7</v>
      </c>
    </row>
    <row r="42" spans="3:7" ht="12.75">
      <c r="C42" s="311">
        <v>37</v>
      </c>
      <c r="D42" s="311"/>
      <c r="E42" s="311"/>
      <c r="F42" s="311">
        <v>2338</v>
      </c>
      <c r="G42" s="311">
        <v>-7</v>
      </c>
    </row>
    <row r="43" spans="3:7" ht="12.75">
      <c r="C43" s="311">
        <v>38</v>
      </c>
      <c r="D43" s="311"/>
      <c r="E43" s="311"/>
      <c r="F43" s="311">
        <v>3700</v>
      </c>
      <c r="G43" s="311">
        <v>-10</v>
      </c>
    </row>
    <row r="44" spans="3:7" ht="12.75">
      <c r="C44" s="311">
        <v>39</v>
      </c>
      <c r="D44" s="311"/>
      <c r="E44" s="311"/>
      <c r="F44" s="311">
        <v>2918</v>
      </c>
      <c r="G44" s="311">
        <v>-10</v>
      </c>
    </row>
    <row r="45" spans="3:7" ht="12.75">
      <c r="C45" s="311">
        <v>40</v>
      </c>
      <c r="D45" s="311"/>
      <c r="E45" s="311"/>
      <c r="F45" s="311">
        <v>2036</v>
      </c>
      <c r="G45" s="311">
        <v>-4</v>
      </c>
    </row>
    <row r="46" spans="3:7" ht="12.75">
      <c r="C46" s="311">
        <v>41</v>
      </c>
      <c r="D46" s="311"/>
      <c r="E46" s="311"/>
      <c r="F46" s="311">
        <v>2467</v>
      </c>
      <c r="G46" s="311">
        <v>-7</v>
      </c>
    </row>
    <row r="47" spans="3:7" ht="12.75">
      <c r="C47" s="311">
        <v>42</v>
      </c>
      <c r="D47" s="311"/>
      <c r="E47" s="311"/>
      <c r="F47" s="311">
        <v>2636</v>
      </c>
      <c r="G47" s="311">
        <v>-10</v>
      </c>
    </row>
    <row r="48" spans="3:7" ht="12.75">
      <c r="C48" s="311">
        <v>43</v>
      </c>
      <c r="D48" s="311"/>
      <c r="E48" s="311"/>
      <c r="F48" s="311">
        <v>2905</v>
      </c>
      <c r="G48" s="311">
        <v>-8</v>
      </c>
    </row>
    <row r="49" spans="3:7" ht="12.75">
      <c r="C49" s="311">
        <v>44</v>
      </c>
      <c r="D49" s="311"/>
      <c r="E49" s="311"/>
      <c r="F49" s="311">
        <v>2199</v>
      </c>
      <c r="G49" s="311">
        <v>-5</v>
      </c>
    </row>
    <row r="50" spans="3:7" ht="12.75">
      <c r="C50" s="311">
        <v>45</v>
      </c>
      <c r="D50" s="311"/>
      <c r="E50" s="311"/>
      <c r="F50" s="311">
        <v>2532</v>
      </c>
      <c r="G50" s="311">
        <v>-7</v>
      </c>
    </row>
    <row r="51" spans="3:7" ht="12.75">
      <c r="C51" s="311">
        <v>46</v>
      </c>
      <c r="D51" s="311"/>
      <c r="E51" s="311"/>
      <c r="F51" s="311">
        <v>2132</v>
      </c>
      <c r="G51" s="311">
        <v>-6</v>
      </c>
    </row>
    <row r="52" spans="3:7" ht="12.75">
      <c r="C52" s="311">
        <v>47</v>
      </c>
      <c r="D52" s="311"/>
      <c r="E52" s="311"/>
      <c r="F52" s="311">
        <v>2078</v>
      </c>
      <c r="G52" s="311">
        <v>-5</v>
      </c>
    </row>
    <row r="53" spans="3:7" ht="12.75">
      <c r="C53" s="311">
        <v>48</v>
      </c>
      <c r="D53" s="311"/>
      <c r="E53" s="311"/>
      <c r="F53" s="311">
        <v>3500</v>
      </c>
      <c r="G53" s="311">
        <v>-6</v>
      </c>
    </row>
    <row r="54" spans="3:7" ht="12.75">
      <c r="C54" s="311">
        <v>49</v>
      </c>
      <c r="D54" s="311"/>
      <c r="E54" s="311"/>
      <c r="F54" s="311">
        <v>2308</v>
      </c>
      <c r="G54" s="311">
        <v>-7</v>
      </c>
    </row>
    <row r="55" spans="3:7" ht="12.75">
      <c r="C55" s="311">
        <v>50</v>
      </c>
      <c r="D55" s="311"/>
      <c r="E55" s="311"/>
      <c r="F55" s="311">
        <v>2228</v>
      </c>
      <c r="G55" s="311">
        <v>-4</v>
      </c>
    </row>
    <row r="56" spans="3:7" ht="12.75">
      <c r="C56" s="311">
        <v>51</v>
      </c>
      <c r="D56" s="311"/>
      <c r="E56" s="311"/>
      <c r="F56" s="311">
        <v>2709</v>
      </c>
      <c r="G56" s="311">
        <v>-10</v>
      </c>
    </row>
    <row r="57" spans="3:7" ht="12.75">
      <c r="C57" s="311">
        <v>52</v>
      </c>
      <c r="D57" s="311"/>
      <c r="E57" s="311"/>
      <c r="F57" s="311">
        <v>2954</v>
      </c>
      <c r="G57" s="311">
        <v>-12</v>
      </c>
    </row>
    <row r="58" spans="3:7" ht="12.75">
      <c r="C58" s="311">
        <v>53</v>
      </c>
      <c r="D58" s="311"/>
      <c r="E58" s="311"/>
      <c r="F58" s="311">
        <v>2550</v>
      </c>
      <c r="G58" s="311">
        <v>-7</v>
      </c>
    </row>
    <row r="59" spans="3:7" ht="12.75">
      <c r="C59" s="311">
        <v>54</v>
      </c>
      <c r="D59" s="311"/>
      <c r="E59" s="311"/>
      <c r="F59" s="311">
        <v>2923</v>
      </c>
      <c r="G59" s="311">
        <v>-15</v>
      </c>
    </row>
    <row r="60" spans="3:7" ht="12.75">
      <c r="C60" s="311">
        <v>55</v>
      </c>
      <c r="D60" s="311"/>
      <c r="E60" s="311"/>
      <c r="F60" s="311">
        <v>2985</v>
      </c>
      <c r="G60" s="311">
        <v>-12</v>
      </c>
    </row>
    <row r="61" spans="3:7" ht="12.75">
      <c r="C61" s="311">
        <v>56</v>
      </c>
      <c r="D61" s="311"/>
      <c r="E61" s="311"/>
      <c r="F61" s="311">
        <v>2163</v>
      </c>
      <c r="G61" s="311">
        <v>-4</v>
      </c>
    </row>
    <row r="62" spans="3:7" ht="12.75">
      <c r="C62" s="311">
        <v>57</v>
      </c>
      <c r="D62" s="311"/>
      <c r="E62" s="311"/>
      <c r="F62" s="311">
        <v>2981</v>
      </c>
      <c r="G62" s="311">
        <v>-15</v>
      </c>
    </row>
    <row r="63" spans="3:7" ht="12.75">
      <c r="C63" s="311">
        <v>58</v>
      </c>
      <c r="D63" s="311"/>
      <c r="E63" s="311"/>
      <c r="F63" s="311">
        <v>2858</v>
      </c>
      <c r="G63" s="311">
        <v>-10</v>
      </c>
    </row>
    <row r="64" spans="3:7" ht="12.75">
      <c r="C64" s="311">
        <v>59</v>
      </c>
      <c r="D64" s="311"/>
      <c r="E64" s="311"/>
      <c r="F64" s="311">
        <v>2720</v>
      </c>
      <c r="G64" s="311">
        <v>-9</v>
      </c>
    </row>
    <row r="65" spans="3:7" ht="12.75">
      <c r="C65" s="311">
        <v>60</v>
      </c>
      <c r="D65" s="311"/>
      <c r="E65" s="311"/>
      <c r="F65" s="311">
        <v>2680</v>
      </c>
      <c r="G65" s="311">
        <v>-7</v>
      </c>
    </row>
    <row r="66" spans="3:7" ht="12.75">
      <c r="C66" s="311">
        <v>61</v>
      </c>
      <c r="D66" s="311"/>
      <c r="E66" s="311"/>
      <c r="F66" s="311">
        <v>2537</v>
      </c>
      <c r="G66" s="311">
        <v>-7</v>
      </c>
    </row>
    <row r="67" spans="3:7" ht="12.75">
      <c r="C67" s="311">
        <v>62</v>
      </c>
      <c r="D67" s="311"/>
      <c r="E67" s="311"/>
      <c r="F67" s="311">
        <v>2644</v>
      </c>
      <c r="G67" s="311">
        <v>-9</v>
      </c>
    </row>
    <row r="68" spans="3:7" ht="12.75">
      <c r="C68" s="311">
        <v>63</v>
      </c>
      <c r="D68" s="311"/>
      <c r="E68" s="311"/>
      <c r="F68" s="311">
        <v>3918</v>
      </c>
      <c r="G68" s="311">
        <v>-8</v>
      </c>
    </row>
    <row r="69" spans="3:7" ht="12.75">
      <c r="C69" s="311">
        <v>64</v>
      </c>
      <c r="D69" s="311"/>
      <c r="E69" s="311"/>
      <c r="F69" s="311">
        <v>4083</v>
      </c>
      <c r="G69" s="311">
        <v>-5</v>
      </c>
    </row>
    <row r="70" spans="3:7" ht="12.75">
      <c r="C70" s="311">
        <v>65</v>
      </c>
      <c r="D70" s="311"/>
      <c r="E70" s="311"/>
      <c r="F70" s="311">
        <v>5243</v>
      </c>
      <c r="G70" s="311">
        <v>-5</v>
      </c>
    </row>
    <row r="71" spans="3:7" ht="12.75">
      <c r="C71" s="311">
        <v>66</v>
      </c>
      <c r="D71" s="311"/>
      <c r="E71" s="311"/>
      <c r="F71" s="311">
        <v>3931</v>
      </c>
      <c r="G71" s="311">
        <v>-4</v>
      </c>
    </row>
    <row r="72" spans="3:7" ht="12.75">
      <c r="C72" s="311">
        <v>67</v>
      </c>
      <c r="D72" s="311"/>
      <c r="E72" s="311"/>
      <c r="F72" s="311">
        <v>3310</v>
      </c>
      <c r="G72" s="311">
        <v>-15</v>
      </c>
    </row>
    <row r="73" spans="3:7" ht="12.75">
      <c r="C73" s="311">
        <v>68</v>
      </c>
      <c r="D73" s="311"/>
      <c r="E73" s="311"/>
      <c r="F73" s="311">
        <v>4036</v>
      </c>
      <c r="G73" s="311">
        <v>-15</v>
      </c>
    </row>
    <row r="74" spans="3:7" ht="12.75">
      <c r="C74" s="311">
        <v>69</v>
      </c>
      <c r="D74" s="311"/>
      <c r="E74" s="311"/>
      <c r="F74" s="311">
        <v>3012</v>
      </c>
      <c r="G74" s="311">
        <v>-10</v>
      </c>
    </row>
    <row r="75" spans="3:7" ht="12.75">
      <c r="C75" s="311">
        <v>70</v>
      </c>
      <c r="D75" s="311"/>
      <c r="E75" s="311"/>
      <c r="F75" s="311">
        <v>3101</v>
      </c>
      <c r="G75" s="311">
        <v>-12</v>
      </c>
    </row>
    <row r="76" spans="3:7" ht="12.75">
      <c r="C76" s="311">
        <v>71</v>
      </c>
      <c r="D76" s="311"/>
      <c r="E76" s="311"/>
      <c r="F76" s="311">
        <v>2935</v>
      </c>
      <c r="G76" s="311">
        <v>-10</v>
      </c>
    </row>
    <row r="77" spans="3:7" ht="12.75">
      <c r="C77" s="311">
        <v>72</v>
      </c>
      <c r="D77" s="311"/>
      <c r="E77" s="311"/>
      <c r="F77" s="311">
        <v>2428</v>
      </c>
      <c r="G77" s="311">
        <v>-7</v>
      </c>
    </row>
    <row r="78" spans="3:7" ht="12.75">
      <c r="C78" s="311">
        <v>73</v>
      </c>
      <c r="D78" s="311"/>
      <c r="E78" s="311"/>
      <c r="F78" s="311">
        <v>4546</v>
      </c>
      <c r="G78" s="311">
        <v>-10</v>
      </c>
    </row>
    <row r="79" spans="3:7" ht="12.75">
      <c r="C79" s="311">
        <v>74</v>
      </c>
      <c r="D79" s="311"/>
      <c r="E79" s="311"/>
      <c r="F79" s="311">
        <v>3869</v>
      </c>
      <c r="G79" s="311">
        <v>-10</v>
      </c>
    </row>
    <row r="80" spans="3:7" ht="12.75">
      <c r="C80" s="311">
        <v>75</v>
      </c>
      <c r="D80" s="311"/>
      <c r="E80" s="311"/>
      <c r="F80" s="311">
        <v>2406</v>
      </c>
      <c r="G80" s="311">
        <v>-5</v>
      </c>
    </row>
    <row r="81" spans="3:7" ht="12.75">
      <c r="C81" s="311">
        <v>76</v>
      </c>
      <c r="D81" s="311"/>
      <c r="E81" s="311"/>
      <c r="F81" s="311">
        <v>2569</v>
      </c>
      <c r="G81" s="311">
        <v>-7</v>
      </c>
    </row>
    <row r="82" spans="3:7" ht="12.75">
      <c r="C82" s="311">
        <v>77</v>
      </c>
      <c r="D82" s="311"/>
      <c r="E82" s="311"/>
      <c r="F82" s="311">
        <v>2626</v>
      </c>
      <c r="G82" s="311">
        <v>-7</v>
      </c>
    </row>
    <row r="83" spans="3:7" ht="12.75">
      <c r="C83" s="311">
        <v>78</v>
      </c>
      <c r="D83" s="311"/>
      <c r="E83" s="311"/>
      <c r="F83" s="311">
        <v>2659</v>
      </c>
      <c r="G83" s="311">
        <v>-7</v>
      </c>
    </row>
    <row r="84" spans="3:7" ht="12.75">
      <c r="C84" s="311">
        <v>79</v>
      </c>
      <c r="D84" s="311"/>
      <c r="E84" s="311"/>
      <c r="F84" s="311">
        <v>2350</v>
      </c>
      <c r="G84" s="311">
        <v>-7</v>
      </c>
    </row>
    <row r="85" spans="3:7" ht="12.75">
      <c r="C85" s="311">
        <v>80</v>
      </c>
      <c r="D85" s="311"/>
      <c r="E85" s="311"/>
      <c r="F85" s="311">
        <v>2607</v>
      </c>
      <c r="G85" s="311">
        <v>-9</v>
      </c>
    </row>
    <row r="86" spans="3:7" ht="12.75">
      <c r="C86" s="311">
        <v>81</v>
      </c>
      <c r="D86" s="311"/>
      <c r="E86" s="311"/>
      <c r="F86" s="311">
        <v>2250</v>
      </c>
      <c r="G86" s="311">
        <v>-5</v>
      </c>
    </row>
    <row r="87" spans="3:7" ht="12.75">
      <c r="C87" s="311">
        <v>82</v>
      </c>
      <c r="D87" s="311"/>
      <c r="E87" s="311"/>
      <c r="F87" s="311">
        <v>2150</v>
      </c>
      <c r="G87" s="311">
        <v>-5</v>
      </c>
    </row>
    <row r="88" spans="3:7" ht="12.75">
      <c r="C88" s="311">
        <v>83</v>
      </c>
      <c r="D88" s="311"/>
      <c r="E88" s="311"/>
      <c r="F88" s="311">
        <v>2589</v>
      </c>
      <c r="G88" s="311">
        <v>-2</v>
      </c>
    </row>
    <row r="89" spans="3:7" ht="12.75">
      <c r="C89" s="311">
        <v>84</v>
      </c>
      <c r="D89" s="311"/>
      <c r="E89" s="311"/>
      <c r="F89" s="311">
        <v>4277</v>
      </c>
      <c r="G89" s="311">
        <v>-6</v>
      </c>
    </row>
    <row r="90" spans="3:7" ht="12.75">
      <c r="C90" s="311">
        <v>85</v>
      </c>
      <c r="D90" s="311"/>
      <c r="E90" s="311"/>
      <c r="F90" s="311">
        <v>2214</v>
      </c>
      <c r="G90" s="311">
        <v>-5</v>
      </c>
    </row>
    <row r="91" spans="3:7" ht="12.75">
      <c r="C91" s="311">
        <v>86</v>
      </c>
      <c r="D91" s="311"/>
      <c r="E91" s="311"/>
      <c r="F91" s="311">
        <v>2363</v>
      </c>
      <c r="G91" s="311">
        <v>-7</v>
      </c>
    </row>
    <row r="92" spans="3:7" ht="12.75">
      <c r="C92" s="311">
        <v>87</v>
      </c>
      <c r="D92" s="311"/>
      <c r="E92" s="311"/>
      <c r="F92" s="311">
        <v>2520</v>
      </c>
      <c r="G92" s="311">
        <v>-8</v>
      </c>
    </row>
    <row r="93" spans="3:7" ht="12.75">
      <c r="C93" s="311">
        <v>88</v>
      </c>
      <c r="D93" s="311"/>
      <c r="E93" s="311"/>
      <c r="F93" s="311">
        <v>2875</v>
      </c>
      <c r="G93" s="311">
        <v>-15</v>
      </c>
    </row>
    <row r="94" spans="3:7" ht="12.75">
      <c r="C94" s="311">
        <v>89</v>
      </c>
      <c r="D94" s="311"/>
      <c r="E94" s="311"/>
      <c r="F94" s="311">
        <v>2532</v>
      </c>
      <c r="G94" s="311">
        <v>-10</v>
      </c>
    </row>
    <row r="95" spans="3:7" ht="12.75">
      <c r="C95" s="311">
        <v>90</v>
      </c>
      <c r="D95" s="311"/>
      <c r="E95" s="311"/>
      <c r="F95" s="311">
        <v>3939</v>
      </c>
      <c r="G95" s="311">
        <v>-15</v>
      </c>
    </row>
    <row r="96" spans="3:7" ht="12.75">
      <c r="C96" s="311">
        <v>91</v>
      </c>
      <c r="D96" s="311"/>
      <c r="E96" s="311"/>
      <c r="F96" s="311">
        <v>2688</v>
      </c>
      <c r="G96" s="311">
        <v>-7</v>
      </c>
    </row>
    <row r="97" spans="3:7" ht="12.75">
      <c r="C97" s="311">
        <v>92</v>
      </c>
      <c r="D97" s="311"/>
      <c r="E97" s="311"/>
      <c r="F97" s="311">
        <v>2500</v>
      </c>
      <c r="G97" s="311">
        <v>-5</v>
      </c>
    </row>
    <row r="98" spans="3:7" ht="12.75">
      <c r="C98" s="311">
        <v>93</v>
      </c>
      <c r="D98" s="311"/>
      <c r="E98" s="311"/>
      <c r="F98" s="311">
        <v>2464</v>
      </c>
      <c r="G98" s="311">
        <v>-5</v>
      </c>
    </row>
    <row r="99" spans="3:7" ht="12.75">
      <c r="C99" s="311">
        <v>94</v>
      </c>
      <c r="D99" s="311"/>
      <c r="E99" s="311"/>
      <c r="F99" s="311">
        <v>2510</v>
      </c>
      <c r="G99" s="311">
        <v>-5</v>
      </c>
    </row>
    <row r="100" spans="3:7" ht="12.75">
      <c r="C100" s="311">
        <v>95</v>
      </c>
      <c r="D100" s="311"/>
      <c r="E100" s="311"/>
      <c r="F100" s="311">
        <v>2559</v>
      </c>
      <c r="G100" s="311">
        <v>-7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Wavin saWavin sa</dc:creator>
  <cp:keywords/>
  <dc:description/>
  <cp:lastModifiedBy>Bertsch</cp:lastModifiedBy>
  <cp:lastPrinted>2005-08-31T15:18:56Z</cp:lastPrinted>
  <dcterms:created xsi:type="dcterms:W3CDTF">2005-01-26T11:35:47Z</dcterms:created>
  <dcterms:modified xsi:type="dcterms:W3CDTF">2005-09-05T13:37:18Z</dcterms:modified>
  <cp:category/>
  <cp:version/>
  <cp:contentType/>
  <cp:contentStatus/>
  <cp:revision>1</cp:revision>
</cp:coreProperties>
</file>